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7970" windowHeight="6120" activeTab="7"/>
  </bookViews>
  <sheets>
    <sheet name="Лист1" sheetId="10" r:id="rId1"/>
    <sheet name="Форма1" sheetId="1" r:id="rId2"/>
    <sheet name="Форма 2" sheetId="2" r:id="rId3"/>
    <sheet name="Форма 3" sheetId="9" r:id="rId4"/>
    <sheet name="Форма 4" sheetId="8" r:id="rId5"/>
    <sheet name="Форма 5" sheetId="7" r:id="rId6"/>
    <sheet name="Форма 6" sheetId="6" r:id="rId7"/>
    <sheet name="Форма 7" sheetId="5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F13" i="5"/>
  <c r="J14"/>
  <c r="J13"/>
  <c r="J12"/>
  <c r="F12" s="1"/>
  <c r="J11"/>
  <c r="J10"/>
  <c r="J9"/>
  <c r="G13"/>
  <c r="G11"/>
  <c r="G10"/>
  <c r="F10" s="1"/>
  <c r="M48" i="7"/>
  <c r="M46"/>
  <c r="M44"/>
  <c r="M43"/>
  <c r="M42"/>
  <c r="M41"/>
  <c r="M40"/>
  <c r="M38"/>
  <c r="M36"/>
  <c r="M35"/>
  <c r="M34"/>
  <c r="M33"/>
  <c r="M31"/>
  <c r="M30"/>
  <c r="M29"/>
  <c r="M28"/>
  <c r="M27"/>
  <c r="M26"/>
  <c r="M25"/>
  <c r="M23"/>
  <c r="M17"/>
  <c r="M16"/>
  <c r="M12"/>
  <c r="M11"/>
  <c r="J48"/>
  <c r="J47"/>
  <c r="M47" s="1"/>
  <c r="J46"/>
  <c r="J44"/>
  <c r="J43"/>
  <c r="J42"/>
  <c r="J41"/>
  <c r="J40"/>
  <c r="J38"/>
  <c r="J36"/>
  <c r="J35"/>
  <c r="J34"/>
  <c r="J33"/>
  <c r="J31"/>
  <c r="J30"/>
  <c r="J29"/>
  <c r="J28"/>
  <c r="J27"/>
  <c r="J26"/>
  <c r="J25"/>
  <c r="M22"/>
  <c r="M21"/>
  <c r="M20"/>
  <c r="M19"/>
  <c r="J18"/>
  <c r="M18" s="1"/>
  <c r="J17"/>
  <c r="J16"/>
  <c r="M15"/>
  <c r="J14"/>
  <c r="M14" s="1"/>
  <c r="J13"/>
  <c r="M13" s="1"/>
  <c r="J12"/>
  <c r="J11"/>
  <c r="K27" i="8"/>
  <c r="J27"/>
  <c r="I26"/>
  <c r="I25"/>
  <c r="H25"/>
  <c r="K21"/>
  <c r="J21"/>
  <c r="K17"/>
  <c r="J17"/>
  <c r="K16"/>
  <c r="J16"/>
  <c r="I11"/>
  <c r="I10"/>
  <c r="F60" i="2"/>
  <c r="E60"/>
  <c r="F57"/>
  <c r="E57"/>
  <c r="F48"/>
  <c r="F46" s="1"/>
  <c r="F45" s="1"/>
  <c r="E48"/>
  <c r="E46" s="1"/>
  <c r="G44"/>
  <c r="F41"/>
  <c r="F37" s="1"/>
  <c r="E41"/>
  <c r="E37" s="1"/>
  <c r="E35" s="1"/>
  <c r="E34" s="1"/>
  <c r="G33"/>
  <c r="F30"/>
  <c r="E30"/>
  <c r="E27"/>
  <c r="E25" s="1"/>
  <c r="E24" s="1"/>
  <c r="F23"/>
  <c r="F15" s="1"/>
  <c r="E23"/>
  <c r="E15" s="1"/>
  <c r="F19"/>
  <c r="E19"/>
  <c r="E17" s="1"/>
  <c r="F12"/>
  <c r="Q57" i="1"/>
  <c r="Q56"/>
  <c r="Q55"/>
  <c r="Q52"/>
  <c r="Q51"/>
  <c r="P51"/>
  <c r="Q50"/>
  <c r="P50"/>
  <c r="Q49"/>
  <c r="P48"/>
  <c r="O39"/>
  <c r="N39"/>
  <c r="M39"/>
  <c r="Q38"/>
  <c r="P38"/>
  <c r="O37"/>
  <c r="Q37" s="1"/>
  <c r="N37"/>
  <c r="O36"/>
  <c r="O35" s="1"/>
  <c r="N36"/>
  <c r="M36"/>
  <c r="Q33"/>
  <c r="P33"/>
  <c r="O30"/>
  <c r="N30"/>
  <c r="M30"/>
  <c r="M29" s="1"/>
  <c r="N29"/>
  <c r="Q28"/>
  <c r="O26"/>
  <c r="N26"/>
  <c r="N25" s="1"/>
  <c r="M26"/>
  <c r="M25"/>
  <c r="M24" s="1"/>
  <c r="O23"/>
  <c r="N23"/>
  <c r="Q20"/>
  <c r="P19"/>
  <c r="O16"/>
  <c r="P16" s="1"/>
  <c r="N16"/>
  <c r="M15"/>
  <c r="M14" s="1"/>
  <c r="Q13"/>
  <c r="P12"/>
  <c r="N12"/>
  <c r="Q12" s="1"/>
  <c r="O11"/>
  <c r="O10" s="1"/>
  <c r="O9" s="1"/>
  <c r="N11"/>
  <c r="M11"/>
  <c r="M10"/>
  <c r="M9" s="1"/>
  <c r="N10" i="7" l="1"/>
  <c r="G9" i="5" s="1"/>
  <c r="F9" s="1"/>
  <c r="N45" i="7"/>
  <c r="G14" i="5" s="1"/>
  <c r="M9" i="7"/>
  <c r="G8" i="5" s="1"/>
  <c r="F11"/>
  <c r="Q30" i="1"/>
  <c r="G30" i="2"/>
  <c r="G19"/>
  <c r="E56"/>
  <c r="F56"/>
  <c r="F54" s="1"/>
  <c r="F53" s="1"/>
  <c r="G60"/>
  <c r="Q39" i="1"/>
  <c r="G41" i="2"/>
  <c r="Q11" i="1"/>
  <c r="Q26"/>
  <c r="P39"/>
  <c r="F27" i="2"/>
  <c r="G27" s="1"/>
  <c r="P11" i="1"/>
  <c r="M35"/>
  <c r="M34" s="1"/>
  <c r="M8" s="1"/>
  <c r="M7" s="1"/>
  <c r="E13" i="2"/>
  <c r="K25" i="8"/>
  <c r="F17" i="2"/>
  <c r="P35" i="1"/>
  <c r="P36"/>
  <c r="F11" i="2"/>
  <c r="F9" s="1"/>
  <c r="N10" i="1"/>
  <c r="N9" s="1"/>
  <c r="Q9" s="1"/>
  <c r="Q16"/>
  <c r="P30"/>
  <c r="Q36"/>
  <c r="F13" i="2"/>
  <c r="G13" s="1"/>
  <c r="G23"/>
  <c r="G37"/>
  <c r="O15" i="1"/>
  <c r="P15" s="1"/>
  <c r="O25"/>
  <c r="P25" s="1"/>
  <c r="P26"/>
  <c r="N35"/>
  <c r="Q35" s="1"/>
  <c r="G15" i="2"/>
  <c r="E16"/>
  <c r="G48"/>
  <c r="J25" i="8"/>
  <c r="K26"/>
  <c r="E45" i="2"/>
  <c r="G45" s="1"/>
  <c r="G46"/>
  <c r="E54"/>
  <c r="G56"/>
  <c r="E12"/>
  <c r="G12" s="1"/>
  <c r="F35"/>
  <c r="G57"/>
  <c r="E11"/>
  <c r="N24" i="1"/>
  <c r="P9"/>
  <c r="N15"/>
  <c r="N14" s="1"/>
  <c r="Q23"/>
  <c r="P10"/>
  <c r="P23"/>
  <c r="O29"/>
  <c r="O34"/>
  <c r="Q10" l="1"/>
  <c r="O14"/>
  <c r="Q14" s="1"/>
  <c r="F25" i="2"/>
  <c r="G25" s="1"/>
  <c r="N34" i="1"/>
  <c r="N8" s="1"/>
  <c r="N7" s="1"/>
  <c r="F24" i="2"/>
  <c r="G24" s="1"/>
  <c r="G17"/>
  <c r="F16"/>
  <c r="G16" s="1"/>
  <c r="O24" i="1"/>
  <c r="P24" s="1"/>
  <c r="Q25"/>
  <c r="E9" i="2"/>
  <c r="E8" s="1"/>
  <c r="G11"/>
  <c r="E53"/>
  <c r="G53" s="1"/>
  <c r="G54"/>
  <c r="F8"/>
  <c r="G35"/>
  <c r="F34"/>
  <c r="G34" s="1"/>
  <c r="Q15" i="1"/>
  <c r="Q24"/>
  <c r="Q29"/>
  <c r="P29"/>
  <c r="P34"/>
  <c r="P14" l="1"/>
  <c r="O8"/>
  <c r="Q8" s="1"/>
  <c r="Q34"/>
  <c r="G9" i="2"/>
  <c r="G8"/>
  <c r="P8" i="1"/>
  <c r="O7" l="1"/>
  <c r="Q7" s="1"/>
  <c r="P7" l="1"/>
</calcChain>
</file>

<file path=xl/sharedStrings.xml><?xml version="1.0" encoding="utf-8"?>
<sst xmlns="http://schemas.openxmlformats.org/spreadsheetml/2006/main" count="1001" uniqueCount="448">
  <si>
    <t>Код аналитической программной классификации</t>
  </si>
  <si>
    <t>Наименование муниципальной программы, подпрограммы, основного мероприятия, мероприятия</t>
  </si>
  <si>
    <t>Ответственный исполнитель, соисполнитель</t>
  </si>
  <si>
    <t>Код бюджетной классификации</t>
  </si>
  <si>
    <t>Расходы бюджета муниципального образования, тыс. рублей</t>
  </si>
  <si>
    <t>МП</t>
  </si>
  <si>
    <t>Пп</t>
  </si>
  <si>
    <t>ОМ</t>
  </si>
  <si>
    <t>М</t>
  </si>
  <si>
    <t>Показатель применения меры</t>
  </si>
  <si>
    <t>ГРБС</t>
  </si>
  <si>
    <t>Рз</t>
  </si>
  <si>
    <t>Пр</t>
  </si>
  <si>
    <t>ЦС</t>
  </si>
  <si>
    <t>ВР</t>
  </si>
  <si>
    <t>Всего</t>
  </si>
  <si>
    <t>Управление культуры, спорта и молодежной политики Администрации города Вокткинска</t>
  </si>
  <si>
    <t>938</t>
  </si>
  <si>
    <t>1</t>
  </si>
  <si>
    <t>2</t>
  </si>
  <si>
    <t>Наименование муниципальной программы, подпрограммы</t>
  </si>
  <si>
    <t>И</t>
  </si>
  <si>
    <t>Кассовое исполнение на конец отчетного периода</t>
  </si>
  <si>
    <t>Кассовые расходы, %</t>
  </si>
  <si>
    <t>Форма 1</t>
  </si>
  <si>
    <t>Форма 2</t>
  </si>
  <si>
    <t>Наименование муниципальной услуги (работы)</t>
  </si>
  <si>
    <t>Наименование показателя</t>
  </si>
  <si>
    <t xml:space="preserve">Единица измерения </t>
  </si>
  <si>
    <t>Наименование меры                                        государственного регулирования</t>
  </si>
  <si>
    <t xml:space="preserve">единиц </t>
  </si>
  <si>
    <t>тыс. руб.</t>
  </si>
  <si>
    <t>единиц</t>
  </si>
  <si>
    <t>Факт по состоянию на конец отчетного периода</t>
  </si>
  <si>
    <t>% исполнения к плану на отчетный год</t>
  </si>
  <si>
    <t>% исполнения к плану на отчетный период</t>
  </si>
  <si>
    <t>Наименование подпрограммы, основного мероприятия, мероприятия</t>
  </si>
  <si>
    <t>Срок выполнения плановый</t>
  </si>
  <si>
    <t>Срок выполнения фактический</t>
  </si>
  <si>
    <t>Ожидаемый непосредственный результат</t>
  </si>
  <si>
    <t>Достигнутый результат</t>
  </si>
  <si>
    <t>Проблемы, возникшие в ходе реализации мероприятия</t>
  </si>
  <si>
    <t>02</t>
  </si>
  <si>
    <t>Форма 5. Отчет о достигнутых значениях целевых показателей (индикаторов) муниципальной программы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</si>
  <si>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</si>
  <si>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</si>
  <si>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</si>
  <si>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</si>
  <si>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Относительное отклонение факта от плана*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</si>
  <si>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</si>
  <si>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</si>
  <si>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Факт на начало отчетного периода (за прошлый год)</t>
  </si>
  <si>
    <t>План на конец отчетного (текущего)  года</t>
  </si>
  <si>
    <t xml:space="preserve">Факт на конец отчетного периода </t>
  </si>
  <si>
    <t>Вид правового акта</t>
  </si>
  <si>
    <t>Дата принятия</t>
  </si>
  <si>
    <t>Номер</t>
  </si>
  <si>
    <t>Форма 7. Результаты оценки эффективности муниципальной  программы (подпрограммы)</t>
  </si>
  <si>
    <t>Координатор</t>
  </si>
  <si>
    <t>Ответственный исполнитель</t>
  </si>
  <si>
    <t xml:space="preserve">Эффективность реализации муниципальной программы (подпрограммы) </t>
  </si>
  <si>
    <t>Степень достижения плановых значений целевых показателей (индикаторов)</t>
  </si>
  <si>
    <t xml:space="preserve">Степень реализации мероприятий </t>
  </si>
  <si>
    <t>Степень соответствия запланированному уровню расходов</t>
  </si>
  <si>
    <t>Эффективность использования средств бюджета муниципального образования</t>
  </si>
  <si>
    <t>6=7х10</t>
  </si>
  <si>
    <t>10=8/9</t>
  </si>
  <si>
    <t>Сводная бюджетная роспись, план на 1 января отчетного года</t>
  </si>
  <si>
    <t>Сводная бюджетная роспись на отчетную дату</t>
  </si>
  <si>
    <t>К плану на 1 января отчетного года</t>
  </si>
  <si>
    <t>К плану на отчетную дату</t>
  </si>
  <si>
    <t>План на отчетный год (сводная бюджетная роспись, план на 1 января отчетного года)</t>
  </si>
  <si>
    <t>План на отчетный период (сводная бюджетная роспись на отчетную дату)</t>
  </si>
  <si>
    <t>01</t>
  </si>
  <si>
    <t>Управление культуры, спорта и молодежной политики Администрации города Воткинска</t>
  </si>
  <si>
    <t>03</t>
  </si>
  <si>
    <t>04</t>
  </si>
  <si>
    <t>05</t>
  </si>
  <si>
    <t>Уплата налога на имущество организаций, земельного налога</t>
  </si>
  <si>
    <t xml:space="preserve">Организация досуга и предоставление услуг организаций культуры </t>
  </si>
  <si>
    <t>08</t>
  </si>
  <si>
    <t>Организация и проведение городских культурно - массовых мероприятий</t>
  </si>
  <si>
    <t>0310160110</t>
  </si>
  <si>
    <t>Обеспечение деятельности муниципальных культурно - досуговых учреждений</t>
  </si>
  <si>
    <t>0310261620</t>
  </si>
  <si>
    <t>Развитие библиотечного дела</t>
  </si>
  <si>
    <t>Обеспечение деятельности муниципальных библиотек</t>
  </si>
  <si>
    <t>0320161610</t>
  </si>
  <si>
    <t>Комплектование библиотечных фондов.</t>
  </si>
  <si>
    <t>Создание модельных муниципальных библиотек в рамках реализации регионального проекта «Обеспечение качественно нового уровня развития инфраструктуры культуры» «Культурная среда»</t>
  </si>
  <si>
    <t>3</t>
  </si>
  <si>
    <t>Развитие музейного дела</t>
  </si>
  <si>
    <t>Обеспечение деятельности муниципальных музеев</t>
  </si>
  <si>
    <t>0330161600</t>
  </si>
  <si>
    <t>4</t>
  </si>
  <si>
    <t>Сохранение, использование и популяризация объектов культурного наследия</t>
  </si>
  <si>
    <t>Мероприятия по восстановлению (ремонту, реставрации, благоустройству) воинских захоронений на территории муниципального образования «Город Воткинск»</t>
  </si>
  <si>
    <t>0340262330</t>
  </si>
  <si>
    <t>5</t>
  </si>
  <si>
    <t>Создание условий для реализации муниципальной программы</t>
  </si>
  <si>
    <t>Реализация установленных полномочий (функций) управления культуры, спорта и молодежной политики Администрации г. Воткинска. Организация управления Программой «Развитие культуры на 2020-2024 годы»</t>
  </si>
  <si>
    <t>0350160030</t>
  </si>
  <si>
    <t xml:space="preserve">08 </t>
  </si>
  <si>
    <t>0350360630</t>
  </si>
  <si>
    <t>Капитальный, текущий  ремонт и реконструкция учреждений культуры</t>
  </si>
  <si>
    <t>0350461600</t>
  </si>
  <si>
    <t>Мероприятия по развитию учреждений культуры, связанные с обновлением и модернизацией материально-технической базы учреждений, приобретением специального оборудования.</t>
  </si>
  <si>
    <t>0320161650</t>
  </si>
  <si>
    <t>0350461620</t>
  </si>
  <si>
    <t>035046162Д</t>
  </si>
  <si>
    <t>0350461650</t>
  </si>
  <si>
    <t>0350462800</t>
  </si>
  <si>
    <t>0350561620</t>
  </si>
  <si>
    <t>Организация и проведение культурно-массовых мероприятий</t>
  </si>
  <si>
    <t>Количество  мероприятий</t>
  </si>
  <si>
    <t>Расходы бюджета муниципального образования "Город Воткинск"  на оказание муниципальной услуги/работы</t>
  </si>
  <si>
    <t>Организация деятельности клубных формирований и формирований самодеятельного народного творчества</t>
  </si>
  <si>
    <t>Количество клубных формирований</t>
  </si>
  <si>
    <t>Расходы бюджета муниципального образования  "Город Воткинск" на оказание муниципальной услуги/работы</t>
  </si>
  <si>
    <t>Показ кинофильмов</t>
  </si>
  <si>
    <t>число зрителей</t>
  </si>
  <si>
    <t>человек</t>
  </si>
  <si>
    <t>Библиографическая обработка документов и создание каталогов</t>
  </si>
  <si>
    <t xml:space="preserve">Количество обработанных документов </t>
  </si>
  <si>
    <t>Формирование, учет, изучение,физического сохранения и безопасности фондов библиотек, включая оцифровку фондов</t>
  </si>
  <si>
    <t>Количество документов</t>
  </si>
  <si>
    <t>Библиотечное, библиографическое и информационное обслуживание пользователей библиотеки в стационаре</t>
  </si>
  <si>
    <t>Количество посещений</t>
  </si>
  <si>
    <t>Создание экспозиций (выстовок) музеев, организация выездных выстовок</t>
  </si>
  <si>
    <t>Управление капитального строительства</t>
  </si>
  <si>
    <t>940</t>
  </si>
  <si>
    <t>0350400830</t>
  </si>
  <si>
    <t>0350561610</t>
  </si>
  <si>
    <t>Форма 3</t>
  </si>
  <si>
    <t>Ответственный исполнитель, соисполнители подпрограммы, основного мероприятия, мероприятия</t>
  </si>
  <si>
    <t>Мп</t>
  </si>
  <si>
    <t>Подпрограмма «Развитие библиотечного дела»</t>
  </si>
  <si>
    <t xml:space="preserve"> Библиотечное , библиографическое и информационное обслуживание пользователей библиотеки </t>
  </si>
  <si>
    <t xml:space="preserve">В стационарных условиях;   </t>
  </si>
  <si>
    <t>Вне стационара;                                  Через четь интернет;</t>
  </si>
  <si>
    <t>Формирование, учет, изучение, обеспечение физического сохранения  и безопасности фондов библиотеки.</t>
  </si>
  <si>
    <t>Количество поступлений документов  подлежащих учету и формированию фонда не менее 1 500 в год</t>
  </si>
  <si>
    <t xml:space="preserve">Создание ежегодно не менее 1500 единиц записей в электронный каталог с занесением новых поступлений и ретроконверсии. </t>
  </si>
  <si>
    <t>Комплектование библиотечных фондов</t>
  </si>
  <si>
    <t>Обеспечение обновляемости библиотечных фондов не менее 3 % от годовой книговыдачи (при условии финансирования)</t>
  </si>
  <si>
    <t>Управление культуры, спорта и молодежной политики, МБУ «ЦБС»</t>
  </si>
  <si>
    <t>Мероприятия, связанные с обновлением и модернизацией материально-технической базы МБУ «ЦБС», приобретением специального оборудования.</t>
  </si>
  <si>
    <t>Создание не менее 2  модельных муниципальных библиотек позволит улучшить качество библиотечного обслуживания, получить доступ к современным универсальным информационным ресурсам</t>
  </si>
  <si>
    <t>Организация и проведение массовых городских и культурно-досуговых мероприятий</t>
  </si>
  <si>
    <t>Управление культуры, спорта и молодежной политики, учреждения досугового типа</t>
  </si>
  <si>
    <t>Организация  и проведение  городских культурно-массовых мероприятий</t>
  </si>
  <si>
    <t>Участие досуговых учреждений в мероприятиях, в том числе республиканских, всероссийских, и международных фестивалях, конкурсах в области культуры и искусства.</t>
  </si>
  <si>
    <t>Управление культуры, спорта и молодежной политики,  учреждения досугового типа</t>
  </si>
  <si>
    <t>Организация и проведение городских культурно - досуговых мероприятий, согласно утвержденному плану мероприятий</t>
  </si>
  <si>
    <t xml:space="preserve">        </t>
  </si>
  <si>
    <t>Организация и проведение  мероприятий</t>
  </si>
  <si>
    <t>Организация и проведение ежегодно не менее 370 мероприятий: праздников, фестивалей, торжественных мероприятий, народных гуляний, смотров, конкурсов, выставок, мастер-классов  путем выполнения муниципального задания культурно-досуговых учреждений</t>
  </si>
  <si>
    <t xml:space="preserve"> Управление культуры, спорта и молодежной политики, учреждения досугового типа</t>
  </si>
  <si>
    <t>Внедрение в учреждениях культуры системы ежегодного мониторинга удовлетворенности потребителей качеством предоставляемых услуг.</t>
  </si>
  <si>
    <t>Управление культуры, спорта и молодежной политики</t>
  </si>
  <si>
    <t>Обновление и модернизация материально-технической базы учреждений, приобретение специального оборудования (при условии финансирования)</t>
  </si>
  <si>
    <t xml:space="preserve"> Публичный показ музейных предметов, музейных коллекций</t>
  </si>
  <si>
    <t>Управление культуры, спорта и молодежной политики,  МАУ «Музей истории и культуры»</t>
  </si>
  <si>
    <t>Ежегодное привлечение в музеи не менее 38 тыс. человек посетителей</t>
  </si>
  <si>
    <t xml:space="preserve"> - в стационарных условиях;</t>
  </si>
  <si>
    <t xml:space="preserve">- вне стационарных условиях; </t>
  </si>
  <si>
    <t>Создание экспозиций (выставок) музеев, организация выездных выставок :</t>
  </si>
  <si>
    <t xml:space="preserve">Ежегодная организация и проведение не менее 72  экспозиций (выставок) </t>
  </si>
  <si>
    <t xml:space="preserve">- в стационарных условиях;   </t>
  </si>
  <si>
    <t xml:space="preserve">- вне стационарных условиях;  </t>
  </si>
  <si>
    <t xml:space="preserve">- удаленно, через сеть «Интернет». </t>
  </si>
  <si>
    <t>Формирование, учет, изучение, обеспечение физического сохранения и безопасности музейных предметов, музейных коллекций</t>
  </si>
  <si>
    <t>Обновление и модернизация материально-технической базы музея, приобретение специального оборудования (при условии финансирования)</t>
  </si>
  <si>
    <t>Подпрограмма «Сохранение, использование и популяризация объектов культурного наследия»</t>
  </si>
  <si>
    <t>Мероприятия в области сохранения, использования, популяризации и  охраны объектов культурного наследия, находящихся в муниципальной собственности.</t>
  </si>
  <si>
    <t xml:space="preserve">Управление культуры, спорта и молодежной политики , управление муниципального имущества и земельных ресурсов, управление капитального строительства </t>
  </si>
  <si>
    <t>Улучшение условий для сохранения, использования и популяризации объектов культурного наследия (памятников истории и культуры), находящихся в муниципальной собственности МО «Город Воткинск».</t>
  </si>
  <si>
    <t>Учет объектов культурного наследия, направление сведений об объектах культурного наследия в единый государственный реестр объектов культурного наследия.</t>
  </si>
  <si>
    <t>Управление культуры, спорта и молодежной политики, Управление муниципального имущества и земельных ресурсов, Управление архитектуры</t>
  </si>
  <si>
    <t>Проверка состояния объектов культурного наследия, сбор информации, проверка паспортов. Охранных обязательств на ОКН</t>
  </si>
  <si>
    <t>Проведение ремонтных работ по сохранению объектов культурного наследия, находящихся в муниципальной собственности, в том числе разработка проектной документации.</t>
  </si>
  <si>
    <t>Управление ЖКХ Администрации г. Воткинска</t>
  </si>
  <si>
    <t>Улучшение состояния объектов культурного наследия, находящихся в муниципальной собственности</t>
  </si>
  <si>
    <t>Мероприятия по восстановлению (ремонту, реставрации, благоустройству) воинских захоронений на территории МО «Город Воткинск»</t>
  </si>
  <si>
    <t>Управление капитального строительства, управление ЖКХ Администрации г. Воткинска</t>
  </si>
  <si>
    <t>Улучшение состояния воинских захоронений на территории МО «Город Воткинск»</t>
  </si>
  <si>
    <t xml:space="preserve">Форма 6.                                       </t>
  </si>
  <si>
    <t>Сведения о внесенных за отчетный период изменениях в муниципальную программу "Развитие культуры 2015-2021 годы"</t>
  </si>
  <si>
    <t>Суть изменений (краткое изложение)</t>
  </si>
  <si>
    <t xml:space="preserve">Организация и проведение городских культурно - досуговых мероприятий, согласно утвержденному плану мероприятий </t>
  </si>
  <si>
    <t>Подпрограмма "Развитие музейного дела"</t>
  </si>
  <si>
    <t xml:space="preserve">Подпрограмма "Организация досуга и предоставление услуг организациями культуры" </t>
  </si>
  <si>
    <t xml:space="preserve">Постановление Администрации города Воткинска "О внесении изменений в муниципальную программу муниципального образования "Город Воткинск" "Развитие культуры на 2020-2024 годы"
</t>
  </si>
  <si>
    <t>Изменения в части ресурсного обеспечения за счет средств бюджета МО «Город Воткинск», согласно выделенному бюджету на 2020 год.</t>
  </si>
  <si>
    <t>Уровень фактической обеспеченности клубами и учреждениями клубного типа от нормативной потребности</t>
  </si>
  <si>
    <t>процент</t>
  </si>
  <si>
    <t>Уровень фактической обеспеченности парками культуры и отдыха от нормативной потребности</t>
  </si>
  <si>
    <t>Количество участников клубных формирований (тыс.чел)</t>
  </si>
  <si>
    <t>Количество платных посещений парков культуры и отдыха (тыс.чел)</t>
  </si>
  <si>
    <t>Количество зрителей на сеансах отечественных фильмов (тыс.чел)</t>
  </si>
  <si>
    <t>Увеличение посещаемости организаций культуры (по отношению к базовому значению на 1 января 2018 года)</t>
  </si>
  <si>
    <t>Программа «Развитие библиотечного дела»</t>
  </si>
  <si>
    <t>Уровень фактической обеспеченности библиотеками в МО «Город Воткинск» от нормативной потребности</t>
  </si>
  <si>
    <t>Отклонений нет</t>
  </si>
  <si>
    <t>Количество посещений общедоступных (публичных) библиотек, тысяч  человек</t>
  </si>
  <si>
    <t>Обновление книжного фонда (от годовой книговыдачи)</t>
  </si>
  <si>
    <t>Число книговыдач</t>
  </si>
  <si>
    <t>пользователь</t>
  </si>
  <si>
    <t>Количество записей в электронном каталоге</t>
  </si>
  <si>
    <t>запись</t>
  </si>
  <si>
    <t>Количество выставочных проектов</t>
  </si>
  <si>
    <t>Количество посещений музеев (по билетам), тысяч человек</t>
  </si>
  <si>
    <t>Подпрограмма «Организация досуга и предоставление услуг организациями культуры"</t>
  </si>
  <si>
    <t xml:space="preserve"> Подпрограмма "Развитие музейного дела"</t>
  </si>
  <si>
    <r>
      <t>Доля</t>
    </r>
    <r>
      <rPr>
        <sz val="9"/>
        <color indexed="8"/>
        <rFont val="Calibri"/>
        <family val="2"/>
        <charset val="204"/>
      </rPr>
      <t xml:space="preserve"> </t>
    </r>
    <r>
      <rPr>
        <sz val="9"/>
        <color indexed="8"/>
        <rFont val="Times New Roman"/>
        <family val="1"/>
        <charset val="204"/>
      </rPr>
      <t>объектов культурного наследия, находящихся в муниципальной собственности и требующих консервации или реставрации в общем количестве объектов культурного наследия, находящихся в муниципальной собственности.</t>
    </r>
  </si>
  <si>
    <t xml:space="preserve">Подпрограмма «Создание условий для реализации программы </t>
  </si>
  <si>
    <t>Количество специалистов, прошедших повышение квалификации на базе центров непрерывного образования и повышения квалификации творческих и управленческих кадров в сфере культуры</t>
  </si>
  <si>
    <t>Соотношение средней заработной платы работников учреждений культуры города Воткинска к средней заработной плате работников учреждений культуры в Удмуртской Республики</t>
  </si>
  <si>
    <t xml:space="preserve">Уровень удовлетворенности жителей муниципального образования «Город Воткинск» качеством предоставления услуг в сфере культуры  </t>
  </si>
  <si>
    <r>
      <t xml:space="preserve">Э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</si>
  <si>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СП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</si>
  <si>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СМ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</si>
  <si>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СР </t>
    </r>
    <r>
      <rPr>
        <vertAlign val="subscript"/>
        <sz val="10"/>
        <color indexed="8"/>
        <rFont val="Times New Roman"/>
        <family val="1"/>
        <charset val="204"/>
      </rPr>
      <t>МП</t>
    </r>
  </si>
  <si>
    <r>
      <t xml:space="preserve">Э </t>
    </r>
    <r>
      <rPr>
        <vertAlign val="subscript"/>
        <sz val="10"/>
        <color indexed="8"/>
        <rFont val="Times New Roman"/>
        <family val="1"/>
        <charset val="204"/>
      </rPr>
      <t>БС</t>
    </r>
  </si>
  <si>
    <t>МБУ «Централизованная  библиотечная система»</t>
  </si>
  <si>
    <t>Управление культуры, спорта и молодежной политики, МБУ «Централизованная  библиотечная система»</t>
  </si>
  <si>
    <t>К 2024 году количество музейных предметов в музее составит  не менее 15 400 единиц хранения. Ежегодная реставрация не менее 1 музейного предмета.</t>
  </si>
  <si>
    <t>Муниципальная программа "Развитие культуры на 2020-2024 годы"</t>
  </si>
  <si>
    <t>Зам.Главы Администрации по социальным вопросам-начальник Управления социальной поддержки населения Александрова Жанна Анатольевна</t>
  </si>
  <si>
    <t>Проведение  ремонтных, реставрационных работ и благоустройство воинских захоронений</t>
  </si>
  <si>
    <t xml:space="preserve">Проведение ремонтных работ и благоустройство воинского захороненийя «Могила летчика Н.П. Бельтюкова, последнего бойца, умершего от ран в госпиталях г. Воткинска» </t>
  </si>
  <si>
    <t>Установка мемориальных знаков на воинских захоронениях</t>
  </si>
  <si>
    <t xml:space="preserve">Управление капитального строительства, управление ЖКХ Администрации г. Воткинска, управление архитектуры и градостроительства </t>
  </si>
  <si>
    <t xml:space="preserve">Установка  мемориального знака на воинском захоронении «Памятник воинам, умершим от ран в госпиталях г. Воткинска в 1941-1945 г.г.» и «Могила летчика Н.П. Бельтюкова, последнего бойца, умершего от ран в госпиталях г. Воткинска» </t>
  </si>
  <si>
    <t>Подпрограмма "Создание условий для реализации муниципальной программы"</t>
  </si>
  <si>
    <t xml:space="preserve">Обеспечение финансовой работы, по средствам финансирования содержания МКУ «Централизованная бухгалтерия учреждений культуры, спорта и молодежной политики» города Воткинска. </t>
  </si>
  <si>
    <t>Управление культуры, спорта и молодежной политики, МКУ «ЦБУКСМП»</t>
  </si>
  <si>
    <t>Повышение результативности и эффективности сферы культуры в городе Воткинске. Повышение престижа профессии за счет роста заработной платы в отрасли, привлечение в отрасль квалифицированных кадров.</t>
  </si>
  <si>
    <t>Улучшение организации деятельности централизованной бухгалтерии и бухгалтерий муниципальных учреждений культуры, подведомственных  Управлению</t>
  </si>
  <si>
    <t>Уплата налога на имущество муниципальных культурно - досуговых учреждений, земельного налога</t>
  </si>
  <si>
    <t>Выполнение обязательств по уплате  налога на имущество муниципальных культурно - досуговых учреждений, земельного налога.</t>
  </si>
  <si>
    <t>Уплата налога на имущество МБУ «ЦБС», земельного налога</t>
  </si>
  <si>
    <t>Выполнение обязательств по уплате  налога на имущество МБУ «ЦБС»,           земельного налога.</t>
  </si>
  <si>
    <t>Уплата налога на имущество МАУ «Музей истории и культуры г.Воткинска», земельного налога</t>
  </si>
  <si>
    <t>Выполнение обязательств по уплате  налога на имущество «Музей истории и культуры г.Воткинска», земельного налога.</t>
  </si>
  <si>
    <t>Уплата налога на имущество Управления культуры и МКУ «Централизованная бухгалтерия учреждений культуры, спорта и молодежной политики»  земельного налога</t>
  </si>
  <si>
    <t>Управление культуры, спорта и молодежной политики, Управление капитального строительства</t>
  </si>
  <si>
    <t>Капитальный, текущий  ремонт и реконструкция культурно-досуговых учреждений</t>
  </si>
  <si>
    <t xml:space="preserve">Мероприятия по развитию учреждений культуры, связанные с обновлением и модернизацией материально-технической базы учреждений, </t>
  </si>
  <si>
    <t>Мероприятия, связанные с обновлением и модернизацией материально-технической базы культурно-досуговых учреждений, приобретением  специального оборудования</t>
  </si>
  <si>
    <t>Обновление и модернизация материально-технической базы филиалов библиотек, приобретение специального оборудования (при условии финансирования)</t>
  </si>
  <si>
    <t>Мероприятия, связанные с обновлением и модернизацией материально-технической базы МАУ «Музей истории и культуры г.Воткинска», приобретением специального оборудования.</t>
  </si>
  <si>
    <t>Организация деятельности, связанная с функционированием системы независимой оценки качества работы организаций культуры</t>
  </si>
  <si>
    <t xml:space="preserve">Охват организаций, оказывающих услуги в сфере культуры, независимой оценкой качества составит 100%, в дальнейшем НОК работы каждой организации будет проводиться один раз в три года. </t>
  </si>
  <si>
    <t xml:space="preserve">Контроль за выполнением муниципального задания.  Организация ежеквартальной камеальной проверки и выездной, согласно плану - графику 1 раз в год. </t>
  </si>
  <si>
    <t>Организация работ по повышению эффективности деятельности муниципальных учреждений культуры, в том числе контроль за выполнением муниципального задания и эффективного использованию бюджетных средств.</t>
  </si>
  <si>
    <t xml:space="preserve">Участия в Фестивале любительских творческих коллективов с вручением грантов лучшим коллективам. </t>
  </si>
  <si>
    <t>09</t>
  </si>
  <si>
    <t xml:space="preserve">Повышение квалификации творческих и управленческих кадров в сфере культуры </t>
  </si>
  <si>
    <t>10</t>
  </si>
  <si>
    <t>11</t>
  </si>
  <si>
    <t xml:space="preserve">Реализация федеральной программы «Волонтеры культуры», направленной на поддержку добровольческого движения на региональном уровне. </t>
  </si>
  <si>
    <t>Увеличение количества граждан, вовлеченных в культурную деятельность путем поддержки и реализации творческих инициатив. Создание волонтерских, добровольческих объединений на базе учреждений культуры. Вовлечение в программу "Волонтеры культуры" не менее 100 человек.</t>
  </si>
  <si>
    <t>Организация онлайн-трансляций мероприятий, размещаемых на портале «Культура.РФ» в рамках регионального проекта «Цифровизация услуг и формирование информационного пространства в сфере культуры» «Цифровая культура»</t>
  </si>
  <si>
    <t>Участие учреждений в грантовых конкурсах, поддержка гражданских инициатив, в том числе деятельности социально ориентированных некоммерческих  организаций, в области культуры и искусства</t>
  </si>
  <si>
    <t>Поддержка профессионального развития и совершенствования материально-технической базы учреждений культуры. Ежегодное оформление не менее  3 грантовых заявок</t>
  </si>
  <si>
    <t>Организация деятельности не менее 72 клубных формирований и формирований самодеятельного народного творчества.  Сохранение не менее 22  клубных формирований, имеющих звание «Народный», «Образцовый».</t>
  </si>
  <si>
    <t>06</t>
  </si>
  <si>
    <t>07</t>
  </si>
  <si>
    <t>Значения показателей (индикаторов) в рамках реализации Муниципальной программы указаны в Форме 5.</t>
  </si>
  <si>
    <t>Налог уплачивается своевременно</t>
  </si>
  <si>
    <t xml:space="preserve">Увеличение процента удовлетворенности потребителей качеством и доступностью предоставляемых услуг </t>
  </si>
  <si>
    <t xml:space="preserve">Участие в фестивале любительских творческих коллективов с вручением грантов лучшим коллективам. </t>
  </si>
  <si>
    <t>Изменения в части ресурсного обеспечения за счет средств бюджета МО «Город Воткинск», согласно выделенному бюджету на 2021год.</t>
  </si>
  <si>
    <t>Оказание муниципальной услуги/работы по показу кинофильмов. Количество зрителей на сеансах отечественных фильмов не менее 2,5 тыс.чел в 2021</t>
  </si>
  <si>
    <t>12</t>
  </si>
  <si>
    <t>Модернизация (капитальный ремонт, реконструкция) региональных и муниципальных детских школ искусств по видам искусств</t>
  </si>
  <si>
    <t xml:space="preserve">Организовать не менее 1 онлайн-трансляции мероприятий, размещаемых на портале «Культура.РФ». </t>
  </si>
  <si>
    <t xml:space="preserve">Повышение квалификации не менее 30 творческих и управленческих кадров в сфере культуры на базе 15 Центров непрерывного образования и повышения квалификации творческих и управленческих кадров в сфере культуры. </t>
  </si>
  <si>
    <t>Модернизация (капитальный ремонт и реконструкцию) детских школ искусств</t>
  </si>
  <si>
    <t>Увеличение показателя связано с  модернизацией библтотек в части   комплектования книжных фондов</t>
  </si>
  <si>
    <t>Удельный вес населения, участвующего в платных культурно-досуговых мероприятиях, проводимых муниципальными учреждениями</t>
  </si>
  <si>
    <t>Среднее число участников клубных формирований в расчете на 1000 человек  населения</t>
  </si>
  <si>
    <t>Выполнение обязательств по уплате  налога на имущество организаций, земельного налога.</t>
  </si>
  <si>
    <t xml:space="preserve"> Капитальный ремонт и реконструкция учреждений культуры </t>
  </si>
  <si>
    <t>Обновление и модернизация материально-технической базы учреждений</t>
  </si>
  <si>
    <t>1,1</t>
  </si>
  <si>
    <t>1,2</t>
  </si>
  <si>
    <t>1,3</t>
  </si>
  <si>
    <t>1,4</t>
  </si>
  <si>
    <t>1,5</t>
  </si>
  <si>
    <t>Развитие культуры на 2020-2024 годы</t>
  </si>
  <si>
    <t>240  620</t>
  </si>
  <si>
    <t>0320361610</t>
  </si>
  <si>
    <t>032036161Д</t>
  </si>
  <si>
    <t>03203S1610</t>
  </si>
  <si>
    <t>620</t>
  </si>
  <si>
    <t xml:space="preserve">  04</t>
  </si>
  <si>
    <t>0350408810</t>
  </si>
  <si>
    <t>0350460180</t>
  </si>
  <si>
    <t>0350468810</t>
  </si>
  <si>
    <t>03504S8810</t>
  </si>
  <si>
    <t>612  622</t>
  </si>
  <si>
    <t>035А155190</t>
  </si>
  <si>
    <t>035А125190</t>
  </si>
  <si>
    <t>Библиотечное, библиографическое и информационное обслуживание пользователей библиотеки  вне стационара</t>
  </si>
  <si>
    <t>1,000</t>
  </si>
  <si>
    <t>0,900</t>
  </si>
  <si>
    <t xml:space="preserve">Отчет о выполнении основных мероприятий муниципальной программы "Развитие культуры на 2020-2025 годы"
по состоянию на  1 января 2022 год  </t>
  </si>
  <si>
    <t>Количество зрителей на сеансах  за 2022 год  4, 585 тыс. чел.</t>
  </si>
  <si>
    <t>Отчет об использовании бюджетных ассигнований бюджета муниципального образования на реализацию мунципальной программы</t>
  </si>
  <si>
    <t>за  2022 год</t>
  </si>
  <si>
    <t>0310261650</t>
  </si>
  <si>
    <t xml:space="preserve"> 03202S1610</t>
  </si>
  <si>
    <t>03202R5190</t>
  </si>
  <si>
    <t>Техническое оснащение муниципальных музеев</t>
  </si>
  <si>
    <t>0330561600</t>
  </si>
  <si>
    <t>033А155900</t>
  </si>
  <si>
    <t>120  240</t>
  </si>
  <si>
    <t>0350160039</t>
  </si>
  <si>
    <t>0350360620</t>
  </si>
  <si>
    <t>610     620</t>
  </si>
  <si>
    <t>0350561627</t>
  </si>
  <si>
    <t>035А12519S</t>
  </si>
  <si>
    <t>Обеспечение детских музыкальных, художественных, хореографических школ, школ искусства, училищ необходимыми инструментами, оборудованием и материалами</t>
  </si>
  <si>
    <t>по состоянию на 01.01.2023</t>
  </si>
  <si>
    <t>Источник финансирования</t>
  </si>
  <si>
    <t>Оценка расходов, тыс. руб.</t>
  </si>
  <si>
    <t>Отношение фактических расходов к оценке расходов, %</t>
  </si>
  <si>
    <t>Оценка расходов согласно муниципальной программе</t>
  </si>
  <si>
    <t>Фактические расходы на отчетную дату</t>
  </si>
  <si>
    <t>Развитие культуры</t>
  </si>
  <si>
    <t>1) бюджет МО "Город Воткинск"</t>
  </si>
  <si>
    <t>в том числе:</t>
  </si>
  <si>
    <t>собственные средства бюджета МО "Город Воткинск"</t>
  </si>
  <si>
    <t>субсидии из бюджета Удмуртской Республики</t>
  </si>
  <si>
    <t>субсидии из бюджета Российской Федерации</t>
  </si>
  <si>
    <t>2) средства бюджета Удмуртской Республики, планируемые к привлечению</t>
  </si>
  <si>
    <t xml:space="preserve">3) иные источники </t>
  </si>
  <si>
    <t>субвенции из бюджета Удмуртской Республики</t>
  </si>
  <si>
    <t>приносящая доход деятельность</t>
  </si>
  <si>
    <t>3) иные источники</t>
  </si>
  <si>
    <t>прочие дотации из бюджета Удмуртской Республики</t>
  </si>
  <si>
    <t>Форма 4.</t>
  </si>
  <si>
    <t xml:space="preserve">Отчет о выполнении сводных показателей муниципальных заданий на оказание муниципальных услуг (выполнение работ) </t>
  </si>
  <si>
    <t>муниципальными учреждениями по муниципальной программе "Развитие культуры на 2020-2024 годы"</t>
  </si>
  <si>
    <t>по состоянию на 01.01.2023 год</t>
  </si>
  <si>
    <t>Количество выставок</t>
  </si>
  <si>
    <t>Формирование, учет,изучение,обеспечение физического сохранения и безопасности музейных предметов,музейных коллекций</t>
  </si>
  <si>
    <t>Количество предметов</t>
  </si>
  <si>
    <t>Выполнение обязательств по уплате  налога на имущество Управления культуры и МКУ «Центр учета и отчетности" города Воткинска, земельного налога</t>
  </si>
  <si>
    <t xml:space="preserve"> В 2022 году проведена независимая оценка качества  работы Детских школ искусств и муниципальных учреждений культуры г. Воткинска.</t>
  </si>
  <si>
    <t>В 2022 году прошли повышение квалификации 55 специалистов учреждений культуры, в том числе по региональному проекту "Творческие люди"- 15 специалистов.</t>
  </si>
  <si>
    <t xml:space="preserve">В 2022 году произведен текущий  ремонт входной группы  МАУ ДО "Воткинская детская школа искусств №1 им.П.И.Чайковского" по адресу: г.Воткинск, ул.Пугачева, 21. </t>
  </si>
  <si>
    <t>Два культурно-досудовых учреждения  (должно быть 5  КДУ)</t>
  </si>
  <si>
    <t xml:space="preserve"> Увеличение в пределах нормы (5%).</t>
  </si>
  <si>
    <t xml:space="preserve">В городе 11 объектов культурного наследия находящиеся в МО "Город Воткинск".   7 объектов требуют капитального ремонта. </t>
  </si>
  <si>
    <t xml:space="preserve">Всего 17 зданий (5 учреждений культуры и 2 учреждения дополнительного  образования (школы искусств).                                              6 зданий требуют капитального ремонта: МАУК «Сад им. П.И. Чайковского» (ул. Волгоградская, 10); 2 здания МАУК «Дом культуры на улице Кирова»  (ул. Кирова, 9; ул. Серова, 23);   здание «ВДШИ № 1им П.И. Чайковского» г. (ул. Пугачева,21), 2 здания МАУ «Музей истории и культуры г. Воткинска» (  ул. Кирова, 5; Кирова,6). </t>
  </si>
  <si>
    <t>Изменения в части ресурсного обеспечения за счет средств бюджета МО «Город Воткинск», согласно выделенному бюджету на 2022год.</t>
  </si>
  <si>
    <t>Постановление Администрации города Воткинска "О внесении изменений в муниципальную программу муниципального образования "Город Воткинск" "Развитие культуры на 2020-2025 годы"</t>
  </si>
  <si>
    <t>Итого: 421746 посещений</t>
  </si>
  <si>
    <t xml:space="preserve">В стационаре –  322347    посещений
Вне стационара –           99399 посещений                              </t>
  </si>
  <si>
    <t xml:space="preserve"> Ежегодно количество посещений не менее  244,3 тыс. посещений </t>
  </si>
  <si>
    <t>Увеличение показателя связано с  модернизацией библиотек в части комплектования книжных фондов</t>
  </si>
  <si>
    <t>Обработано и созданы записи в электронный каталог – 5041 документов</t>
  </si>
  <si>
    <t>Поступления книг и периодических изданий –5313  единиц</t>
  </si>
  <si>
    <t xml:space="preserve"> Обновление книжного фонда 4,5 %</t>
  </si>
  <si>
    <t>Прирост количества посещений музеев (по отношению к базовому значению на 1 января 2019 года)</t>
  </si>
  <si>
    <t xml:space="preserve">процент </t>
  </si>
  <si>
    <t xml:space="preserve">В 2022 году проведено выставок:                                                                                        в стационарных условиях – 27 ед; 
  вне стационарных условиях – 27 ед; 
удаленно, через сеть «Интернет» (виртуальные выставки) - 18 ед.
Итого: 72 ед.
</t>
  </si>
  <si>
    <t>Приняты и поставлены на учет  в фонды музея - 15 578 единиц предметов. Мунимцпальное задание выполнено полностью.</t>
  </si>
  <si>
    <t>В 2022 году в рамках национального проекта "Культура"  Музей истории и культуры г. Воткинска получил средства на современное техническое оснащение в размере 3 062,0 тыс рублей. Детские школы искусств получили новое оборудование, музыкальные инструменты и музыкальную литературу на сумму 8080,8 тыс. рублей.</t>
  </si>
  <si>
    <t>Ежеквартальные проверки выполнения муниципальных заданий учреждений, своевременная сдача финансовых отчетов.</t>
  </si>
  <si>
    <t>В 2022 году Музей истории и культуры получил средства на современное техническое переоснащение  на сумму 3 062,0 тыс. руб.</t>
  </si>
  <si>
    <t>Управление культуры, спорта и молодежной политики, МКУ "Центр учета и отчетности" г. Воткинска</t>
  </si>
  <si>
    <t>Осуществляют деятельность  два волонтерских отряда учреждений культуры: ДК на Кирова, ДК "Юбилейный", состав -  118 чел.</t>
  </si>
  <si>
    <t>Управление культуры, спорта и молодежной политики, МКУ «Центр учета и отчетности » Г. Воткинска</t>
  </si>
  <si>
    <t>Создание и размещение в сети "Интернет" контентов, направленноых на укрепление гражданской идентичности и духовно-нравственных ценностей среди молодежи</t>
  </si>
  <si>
    <t>Цифровая культура</t>
  </si>
  <si>
    <t>Создание мультимедиа-гидов по экспозициям и выставочным проектам, при посещении которых доступно получение сведений о произведениях с использованием технологии дополнительной реальности</t>
  </si>
  <si>
    <t xml:space="preserve">Оцифровка краеведческих печатных изданий для создания Электронной библиотеки.   </t>
  </si>
  <si>
    <t>Управление культуры, спорта и молодежной политики,  МБУ "ЦБС"г.  Воткинска</t>
  </si>
  <si>
    <t>Управление культуры, спорта и молодежной политики, учреждения культуры</t>
  </si>
  <si>
    <t>Создание и размещение в сети "Интернет" контентов, направленных на укрепление гражданской идентичности и духовно-нравственных ценностей среди молодежи</t>
  </si>
  <si>
    <t>В 2022 году грантами-победителями Президентского фонда культурных инициатив и Фонда президентских грантов  стали 7 заявок на общую сумму 4 931, 597 рублей.</t>
  </si>
  <si>
    <t>В 2022  году -одно учреждение паркового типа  МАУК "Сад им. П.И. Чайковского"</t>
  </si>
  <si>
    <t>Уменьшение показателя связано  с с уменьшените клубных формирований в связи с увольнением руководителей</t>
  </si>
  <si>
    <t>Число участников клубных формирований уменьшилось за счет сокращения клубных формирований</t>
  </si>
  <si>
    <r>
      <t>Р</t>
    </r>
    <r>
      <rPr>
        <sz val="9"/>
        <color rgb="FFFF0000"/>
        <rFont val="Times New Roman"/>
        <family val="1"/>
        <charset val="204"/>
      </rPr>
      <t>о</t>
    </r>
    <r>
      <rPr>
        <sz val="9"/>
        <rFont val="Times New Roman"/>
        <family val="1"/>
        <charset val="204"/>
      </rPr>
      <t>ст количества участников клубных формирований (по отношению к базовому значению на 1 января 2018 года)</t>
    </r>
  </si>
  <si>
    <t>Уменьшение показателя связано с уменьшением участников клубных формирований</t>
  </si>
  <si>
    <t>Количество размещенных в сети "Интернет" контента, направленного на укрепление гражданской идентичности и духовно-нравственных ценностей среди молодежи, рост в %</t>
  </si>
  <si>
    <t xml:space="preserve">Количество оцифрованных краеведческих печатных изданий для создания Электронной библиотеки. </t>
  </si>
  <si>
    <t>Количество мультимедиа-гидов по экспозициям и выставочным проектам, при посещении которых доступно получение сведений о произведениях с использованием технологии дополнительной реальности</t>
  </si>
  <si>
    <r>
      <t>К</t>
    </r>
    <r>
      <rPr>
        <sz val="9"/>
        <rFont val="Times New Roman"/>
        <family val="1"/>
        <charset val="204"/>
      </rPr>
      <t>оличество платных посещений культурно-массовых мероприятий клубов и домов культуры (тыс.чел.)</t>
    </r>
  </si>
  <si>
    <r>
      <t>Ро</t>
    </r>
    <r>
      <rPr>
        <sz val="9"/>
        <rFont val="Times New Roman"/>
        <family val="1"/>
        <charset val="204"/>
      </rPr>
      <t>ст количества платных посещений культурно-массовых мероприятий клубов и домов культуры (по отношению к базовому значению на 1 января 2018 года)</t>
    </r>
  </si>
  <si>
    <r>
      <t>П</t>
    </r>
    <r>
      <rPr>
        <sz val="9"/>
        <rFont val="Times New Roman"/>
        <family val="1"/>
        <charset val="204"/>
      </rPr>
      <t>рирост количества посещений парков культуры и отдыха (по отношению к базовому значению на 1 января 2018 года)</t>
    </r>
  </si>
  <si>
    <r>
      <t>Р</t>
    </r>
    <r>
      <rPr>
        <sz val="9"/>
        <color theme="1"/>
        <rFont val="Times New Roman"/>
        <family val="1"/>
        <charset val="204"/>
      </rPr>
      <t>ост зрителей на сеансах отечественных фильмов (по отношению к базовому значению на 1 января 2018 года)</t>
    </r>
  </si>
  <si>
    <t>Прирост количества посещений общедоступных (публичных) библиотек (по отношению к базовому значению на 1 января 2018 года)</t>
  </si>
  <si>
    <t>Количество пользователей</t>
  </si>
  <si>
    <r>
      <t>У</t>
    </r>
    <r>
      <rPr>
        <sz val="9"/>
        <rFont val="Times New Roman"/>
        <family val="1"/>
        <charset val="204"/>
      </rPr>
      <t>величение доли представленных (во всех формах) зрителю музейных предметов в общем количестве музейных предметов основного фонда</t>
    </r>
  </si>
  <si>
    <t>Рост в пределах запланированного</t>
  </si>
  <si>
    <r>
      <t>К</t>
    </r>
    <r>
      <rPr>
        <sz val="9"/>
        <color theme="1"/>
        <rFont val="Times New Roman"/>
        <family val="1"/>
        <charset val="204"/>
      </rPr>
      <t xml:space="preserve">оличество волонтеров вовлеченных в программу "Волонтеры культуры" </t>
    </r>
  </si>
  <si>
    <r>
      <t>Д</t>
    </r>
    <r>
      <rPr>
        <sz val="9"/>
        <color theme="1"/>
        <rFont val="Times New Roman"/>
        <family val="1"/>
        <charset val="204"/>
      </rPr>
      <t>оля муниципальных учреждений культуры, здания которых находятся в аварийном состоянии или  трубуют  капитального ремонта, в общем количестве муниципальных учреждений культуры</t>
    </r>
  </si>
  <si>
    <t xml:space="preserve"> В 2022 году процент удовлетворенности потребителей качеством услуг составил в среднем 93 процента.</t>
  </si>
  <si>
    <t>С 15 января 2021 года МКУ "ЦБС УКС МП" реорганизована путем присоединения в МКУ "Центр учета и отчетности"(Постановление  от 28.10.2020 №1355).</t>
  </si>
  <si>
    <r>
      <rPr>
        <b/>
        <sz val="12"/>
        <color theme="1"/>
        <rFont val="Times New Roman"/>
        <family val="1"/>
        <charset val="204"/>
      </rPr>
      <t>Отчет о реализации муниципальной программы 
муниципального образования "Город Воткинск" "Развитие культуры на 2020-2025 годы" за 2022 год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</si>
  <si>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                                 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Times New Roman"/>
        <family val="1"/>
        <charset val="204"/>
      </rPr>
      <t>УТВЕРЖДАЮ:
        Зам. главы Администрации 
           по социальным вопросам 
 __________ Ж.А. Александрова</t>
    </r>
    <r>
      <rPr>
        <sz val="12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
</t>
    </r>
  </si>
  <si>
    <t>6</t>
  </si>
  <si>
    <t>Подпрограмма "Цифровая культура</t>
  </si>
  <si>
    <t>выполнено</t>
  </si>
  <si>
    <t>Выполнено</t>
  </si>
  <si>
    <t>Выполнено.</t>
  </si>
  <si>
    <t xml:space="preserve"> В 2022 году - 81  клубное формирование , участников -2134 человека, 22 клубное формирований, имеющие звание "Народный" - 14 коллективов, - 418 человек, "Образцовый" - 8 коллективов, -  424 человек.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</si>
  <si>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Выполнено  </t>
  </si>
  <si>
    <t>В 2022 году обновление материально-технической базы досуговых учреждений проводилось за счет собственнывх средств учреждений.</t>
  </si>
  <si>
    <t>В 2022 году обновление материально-технической базы библиотек проводилось за счет средств Гранта фонда культурных иницатив "Русский рулит".</t>
  </si>
  <si>
    <t>Текущий ремонт производился за счет собственных средств учреждений.</t>
  </si>
  <si>
    <t>Выполнено. Необходимо дальнейшее выделение финансовых средств из бюджета МО «Город Воткинск» на ремонт и реставрацию объектов культурного наследия</t>
  </si>
  <si>
    <t>Работы планируется выполнить в 2024 году. В 2022 году установка мемориальных знаков не планировалась.</t>
  </si>
  <si>
    <t>Выполнено..</t>
  </si>
  <si>
    <t xml:space="preserve"> В 2022 году начата работа по созданию мультимедиа-гидов в Музее истории и культуры г. Воткинска.  К 2025 году  создать      мультимедиа-гидов не  менее 1 единицы.</t>
  </si>
  <si>
    <t>Выполено. Информация размещается.</t>
  </si>
  <si>
    <t>Число посещений согласно муниципальному заданию.</t>
  </si>
  <si>
    <t>Увеличение показателя связано с  модернизацией библи отек в части   комплектования книжных фондов</t>
  </si>
  <si>
    <t>Отчет о расходах на реализацию муницпальной программы "Развитие культуры 2020-2025 годы" за счет всех источников финансирования</t>
  </si>
  <si>
    <t xml:space="preserve"> В 2022 году согласно городскому плану мероприятий и  сводной смете расходов проведены   массовые городские мероприятия:  "Новый год на родине П.И. Чайковского", "Широкая Масленица", "День с Чайковским", "День Победы" "Гуждор", Мелодии лета", "День города" "Осенитны". Впервые в городе в рамках празздника " День с Чайковским"  прошел Открытый фестиваль "Великие гусли на роднине П.И. Чайковского", посвященный Году культурного наследия.  В связи с проведением  Специальной военной операции,  проведены следующие мероприятия, связанные с этими событиями: музыкально-патриотический марафон «ZAРоссию», митинг-концерт "Своих не бросаем", а также экскурсии и новогодние мероприятия для жен и детей мобилизованных граждан г. Воткинска. 
</t>
  </si>
  <si>
    <t>Обеспечение деятельности муниципальных  культурно-досуговых учреждений</t>
  </si>
  <si>
    <t xml:space="preserve">Утверждено на отчетный период по муниципальному заданию в культурно-досуговых учреждениях: 411 платных,   438 бесплатных мероприятий,                                                      ДК Юбилейный- платных 216, бесплатных - 280.   Всего 496 мероприятий.                                                                                                              ДК на Кирова -  платных 195, бесплатных - 158 .Всего: 353 мероприятия.                         Сад им. П.И.Чайковского -  платных 81, бесплатных -167. Всего: 248 мероприятия.                                                                                                      </t>
  </si>
  <si>
    <t xml:space="preserve">Выполнено. </t>
  </si>
  <si>
    <t xml:space="preserve"> В  2022 действую т 2 модельные библиотеки: библиотека им. Е. Пермяка (ул. 1 Мая 7), библиотека-филиал № 5 (ул. Школьгая, 6А. </t>
  </si>
  <si>
    <t xml:space="preserve">Мероприятия по реализации регионального проекта «Создание условий для реализации творческого потенциала нации» </t>
  </si>
  <si>
    <t xml:space="preserve">В 2022 году произведена 9 онлайн-трансляций  на портале «Культура.РФ»  </t>
  </si>
  <si>
    <t>13</t>
  </si>
  <si>
    <t>Обеспечение детских музыкальных, художественных, хореографических школ, школ искусств необходимыми инструментами, оборудование и материалами</t>
  </si>
  <si>
    <t>Обеспечение детских школ искусств музыкальными инструментами, оборудованием, музыкальной литературой</t>
  </si>
  <si>
    <t>В 2022 году в рамках национального проекта "Культура" детские школы искусств получили музыкальные инструменты, оборудование, музыкальную литературу на сумму 8 080808,08 руб  изфедерального и  регионального бюджетов)</t>
  </si>
  <si>
    <t xml:space="preserve"> К  2023 году размещение "Интернет"  контента  на цифровых культурных ресурсах   100 %  (не менее  148,5 единиц).  Информация размещается регулярно.</t>
  </si>
  <si>
    <t>Управление культуры, спорта и молодежной политики, МАУ "Музей истории и культуры г. Воткинска</t>
  </si>
  <si>
    <t xml:space="preserve">В 2022  досуговми е учреждениями проведено 849 мероприятий, количество посещений 275983.  Учреждения принимали участиее в республиканских, Всероссийских и Международных мероприятиях, в том числе на базе учреждений культуры г. Воткинска.   Основные из них: республиканский конкурс исполнителей эстрадной песни "Музыкальная лесенка" , фестиваль театрального искусства "Театральные каникулы",  Открытый фестиваль циркового искусства "Парад надежд",  фестиваль патриотической песни "О родине! О мужестве! О славе!", республиканский конкус-фестиваль "Даур гур. Перезагрузка". </t>
  </si>
  <si>
    <t xml:space="preserve"> В 2022 году количество посетителей составило:                                                                в стационарных условиях:  13 146 чел.
 вне стационара: -    25 102 чел. 
 Итого:  38,25 тыс. чел.
</t>
  </si>
  <si>
    <t xml:space="preserve">Обеспечение сохранности объектов культурного наследия, внесенных в единый государственный реестр объектов культурного наследия народов Российкой Федерации (21 ОКН), проверка состояния объектов культурного наследия, проверка паспортов, охранных обязательств на ОКН. По выявленному объекту "Нагорное клабище", расположенному по адресу: г. Воткинск, ул. Пионеров, 1  проводятся мероприятия по определению его историко-культурной ценности для  включения  в Единый государственный реестр Объектов культурного наследия (памятников истории и культур) Российской Федерации.
</t>
  </si>
  <si>
    <t xml:space="preserve"> В 2022 году: проведены профилактические работы по сохранению объектов культурного наследия, посвященных ВОВ 1941-1945 г.г., находящихся в муниципальной собственности, силами предпринимателей и организаций города.
 Изготовлена проектно-сметная документация на ОКН "Памятник воинам, умершим от ран в госпиталях в 1941-1945 годах" на сумму 310,0 тыс. руб за счет средств бюджета МО "Город Воткинск".. В 2023 году запланирован ремонт воинских захоронений на Нагорном кладбище: " Памятник воинам, умершим от ран в госпиталях в 1941-1945 годах", "Могила летчика Н.П. Бельтюкова, последнего бойца, умершего от ран в госпиталях г. Воткинска в 1945 году". Ремонт будет проведен за счет республиканчких средств по Федеральной целевой программе "Увековечивание памяти защитников Отечества в 2019-2024 годах"</t>
  </si>
  <si>
    <t xml:space="preserve"> Изготовлена  проектно-сметная документация на ремонт  воинского захоронения  "Памятник воинам, умершим от ран в госпиталях г. Воткинска в годы Великой Отечественной войны 1941-1945г.г." </t>
  </si>
  <si>
    <t>В 2022 году в  победителем регионального этапа фестиваля "Театральное Привольжье"  стал театр "Образ" ДК "Юбилейный". Получил диплом Лауреата 2 степени.</t>
  </si>
  <si>
    <t>В 2022 году в рамках национального проекта "Культура" завершена реконструеция здания хорового отделения Детской школы искусств № 2 г. Воткинска (ул. Ленина, 81) на сумму 40000,0 тыс. рублей. Был произведен ремонт входной группы "ВДШИ № 1 им. П.И. Чайковского" за счет собственных средств учреждения на сумму 87658 руб.</t>
  </si>
  <si>
    <t xml:space="preserve"> В 2022 году  оцифровано    10 печатных изданий для создания Электронной библиотеки (краеведческие книги об истории Воткинского завода)</t>
  </si>
  <si>
    <t>309.530</t>
  </si>
  <si>
    <t>тыс. человек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</si>
</sst>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Calibri"/>
      <family val="2"/>
    </font>
    <font>
      <u/>
      <sz val="11"/>
      <color theme="10"/>
      <name val="Calibri"/>
      <family val="2"/>
    </font>
    <font>
      <b/>
      <i/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501">
    <xf numFmtId="0" fontId="0" fillId="0" borderId="0" xfId="0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6" fillId="0" borderId="0" xfId="0" applyFont="1"/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top" wrapText="1"/>
    </xf>
    <xf numFmtId="14" fontId="24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32" fillId="0" borderId="0" xfId="0" applyFont="1"/>
    <xf numFmtId="0" fontId="2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justify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1" xfId="0" applyFont="1" applyBorder="1" applyAlignment="1">
      <alignment horizontal="justify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0" fontId="24" fillId="0" borderId="9" xfId="0" applyFont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24" fillId="0" borderId="3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164" fontId="12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/>
    </xf>
    <xf numFmtId="0" fontId="5" fillId="2" borderId="0" xfId="0" applyFont="1" applyFill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center" vertical="top"/>
    </xf>
    <xf numFmtId="49" fontId="5" fillId="0" borderId="7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top"/>
    </xf>
    <xf numFmtId="49" fontId="36" fillId="2" borderId="7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36" fillId="2" borderId="1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/>
    <xf numFmtId="0" fontId="39" fillId="0" borderId="0" xfId="0" applyFont="1" applyFill="1" applyAlignment="1"/>
    <xf numFmtId="0" fontId="6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vertical="center" wrapText="1"/>
    </xf>
    <xf numFmtId="0" fontId="37" fillId="2" borderId="6" xfId="0" applyFont="1" applyFill="1" applyBorder="1" applyAlignment="1">
      <alignment vertical="center" wrapText="1"/>
    </xf>
    <xf numFmtId="0" fontId="37" fillId="2" borderId="1" xfId="0" applyFont="1" applyFill="1" applyBorder="1" applyAlignment="1">
      <alignment horizontal="center" vertical="top" wrapText="1"/>
    </xf>
    <xf numFmtId="49" fontId="37" fillId="2" borderId="1" xfId="0" applyNumberFormat="1" applyFont="1" applyFill="1" applyBorder="1" applyAlignment="1">
      <alignment horizontal="center" vertical="top" wrapText="1"/>
    </xf>
    <xf numFmtId="0" fontId="37" fillId="2" borderId="1" xfId="0" applyFont="1" applyFill="1" applyBorder="1" applyAlignment="1">
      <alignment horizontal="left" vertical="center" wrapText="1"/>
    </xf>
    <xf numFmtId="0" fontId="40" fillId="0" borderId="0" xfId="0" applyFont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Alignment="1">
      <alignment horizontal="center" vertical="center" wrapText="1"/>
    </xf>
    <xf numFmtId="0" fontId="28" fillId="0" borderId="0" xfId="0" applyFont="1"/>
    <xf numFmtId="0" fontId="28" fillId="0" borderId="0" xfId="0" applyFont="1" applyFill="1"/>
    <xf numFmtId="0" fontId="25" fillId="3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/>
    </xf>
    <xf numFmtId="0" fontId="45" fillId="3" borderId="1" xfId="0" applyFont="1" applyFill="1" applyBorder="1" applyAlignment="1">
      <alignment horizontal="left" vertical="center" wrapText="1"/>
    </xf>
    <xf numFmtId="164" fontId="45" fillId="0" borderId="1" xfId="0" applyNumberFormat="1" applyFont="1" applyFill="1" applyBorder="1" applyAlignment="1">
      <alignment vertical="center"/>
    </xf>
    <xf numFmtId="0" fontId="45" fillId="3" borderId="1" xfId="0" applyFont="1" applyFill="1" applyBorder="1" applyAlignment="1">
      <alignment horizontal="left" vertical="center" wrapText="1" indent="1"/>
    </xf>
    <xf numFmtId="0" fontId="45" fillId="0" borderId="1" xfId="0" applyFont="1" applyFill="1" applyBorder="1" applyAlignment="1">
      <alignment horizontal="left" vertical="center" wrapText="1" indent="1"/>
    </xf>
    <xf numFmtId="0" fontId="45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45" fillId="0" borderId="1" xfId="0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4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6" fillId="0" borderId="0" xfId="0" applyFont="1" applyFill="1" applyAlignment="1">
      <alignment horizont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1" xfId="0" applyFont="1" applyBorder="1" applyAlignment="1">
      <alignment vertical="center" wrapText="1"/>
    </xf>
    <xf numFmtId="0" fontId="46" fillId="0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24" fillId="0" borderId="0" xfId="0" applyFont="1" applyFill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NumberFormat="1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48" fillId="0" borderId="0" xfId="0" applyFont="1" applyAlignment="1">
      <alignment horizontal="left" indent="15"/>
    </xf>
    <xf numFmtId="0" fontId="33" fillId="0" borderId="0" xfId="0" applyFont="1"/>
    <xf numFmtId="0" fontId="4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48" fillId="0" borderId="0" xfId="0" applyFont="1"/>
    <xf numFmtId="0" fontId="20" fillId="0" borderId="5" xfId="0" applyFont="1" applyBorder="1" applyAlignment="1">
      <alignment horizontal="center" vertical="center"/>
    </xf>
    <xf numFmtId="14" fontId="24" fillId="0" borderId="5" xfId="0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 wrapText="1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justify" vertical="center"/>
    </xf>
    <xf numFmtId="0" fontId="14" fillId="0" borderId="0" xfId="0" applyFont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166" fontId="0" fillId="0" borderId="0" xfId="0" applyNumberFormat="1"/>
    <xf numFmtId="0" fontId="17" fillId="0" borderId="5" xfId="0" applyFont="1" applyFill="1" applyBorder="1" applyAlignment="1">
      <alignment vertical="top" wrapText="1"/>
    </xf>
    <xf numFmtId="0" fontId="0" fillId="0" borderId="1" xfId="0" applyBorder="1"/>
    <xf numFmtId="0" fontId="6" fillId="4" borderId="0" xfId="0" applyFont="1" applyFill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/>
    <xf numFmtId="0" fontId="10" fillId="4" borderId="6" xfId="0" applyFont="1" applyFill="1" applyBorder="1"/>
    <xf numFmtId="0" fontId="11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51" fillId="0" borderId="0" xfId="0" applyFont="1"/>
    <xf numFmtId="166" fontId="14" fillId="0" borderId="1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4" fillId="4" borderId="1" xfId="0" applyNumberFormat="1" applyFont="1" applyFill="1" applyBorder="1" applyAlignment="1">
      <alignment horizontal="center" vertical="center"/>
    </xf>
    <xf numFmtId="166" fontId="24" fillId="4" borderId="1" xfId="0" applyNumberFormat="1" applyFont="1" applyFill="1" applyBorder="1" applyAlignment="1">
      <alignment horizontal="center" vertical="center"/>
    </xf>
    <xf numFmtId="166" fontId="0" fillId="4" borderId="0" xfId="0" applyNumberFormat="1" applyFill="1"/>
    <xf numFmtId="166" fontId="50" fillId="4" borderId="0" xfId="0" applyNumberFormat="1" applyFont="1" applyFill="1"/>
    <xf numFmtId="166" fontId="51" fillId="4" borderId="0" xfId="0" applyNumberFormat="1" applyFont="1" applyFill="1"/>
    <xf numFmtId="0" fontId="51" fillId="4" borderId="0" xfId="0" applyFont="1" applyFill="1"/>
    <xf numFmtId="0" fontId="0" fillId="4" borderId="4" xfId="0" applyFill="1" applyBorder="1" applyAlignment="1"/>
    <xf numFmtId="166" fontId="0" fillId="4" borderId="1" xfId="0" applyNumberFormat="1" applyFill="1" applyBorder="1"/>
    <xf numFmtId="166" fontId="8" fillId="0" borderId="0" xfId="0" applyNumberFormat="1" applyFont="1" applyFill="1" applyAlignment="1">
      <alignment horizontal="right"/>
    </xf>
    <xf numFmtId="166" fontId="39" fillId="0" borderId="0" xfId="0" applyNumberFormat="1" applyFont="1" applyFill="1" applyAlignment="1"/>
    <xf numFmtId="166" fontId="3" fillId="0" borderId="0" xfId="0" applyNumberFormat="1" applyFont="1" applyFill="1" applyAlignment="1">
      <alignment horizontal="center"/>
    </xf>
    <xf numFmtId="166" fontId="25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2" fillId="0" borderId="1" xfId="0" applyFont="1" applyBorder="1"/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7" fillId="2" borderId="6" xfId="0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 wrapText="1"/>
    </xf>
    <xf numFmtId="49" fontId="37" fillId="2" borderId="7" xfId="0" applyNumberFormat="1" applyFont="1" applyFill="1" applyBorder="1" applyAlignment="1">
      <alignment horizontal="center" vertical="center" wrapText="1"/>
    </xf>
    <xf numFmtId="49" fontId="37" fillId="2" borderId="6" xfId="0" applyNumberFormat="1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7" fillId="2" borderId="7" xfId="0" applyFont="1" applyFill="1" applyBorder="1" applyAlignment="1">
      <alignment horizontal="left" vertical="center" wrapText="1"/>
    </xf>
    <xf numFmtId="0" fontId="37" fillId="2" borderId="6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vertical="center" wrapText="1"/>
    </xf>
    <xf numFmtId="0" fontId="37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36" fillId="2" borderId="1" xfId="0" applyNumberFormat="1" applyFont="1" applyFill="1" applyBorder="1" applyAlignment="1">
      <alignment horizontal="center" vertical="top"/>
    </xf>
    <xf numFmtId="49" fontId="36" fillId="2" borderId="5" xfId="0" applyNumberFormat="1" applyFont="1" applyFill="1" applyBorder="1" applyAlignment="1">
      <alignment horizontal="center" vertical="top"/>
    </xf>
    <xf numFmtId="49" fontId="36" fillId="2" borderId="6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49" fontId="5" fillId="2" borderId="7" xfId="0" applyNumberFormat="1" applyFont="1" applyFill="1" applyBorder="1" applyAlignment="1">
      <alignment horizontal="center" vertical="top"/>
    </xf>
    <xf numFmtId="49" fontId="6" fillId="2" borderId="5" xfId="0" applyNumberFormat="1" applyFont="1" applyFill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/>
    </xf>
    <xf numFmtId="49" fontId="6" fillId="2" borderId="6" xfId="0" applyNumberFormat="1" applyFont="1" applyFill="1" applyBorder="1" applyAlignment="1">
      <alignment horizontal="center" vertical="top"/>
    </xf>
    <xf numFmtId="49" fontId="36" fillId="2" borderId="7" xfId="0" applyNumberFormat="1" applyFont="1" applyFill="1" applyBorder="1" applyAlignment="1">
      <alignment horizontal="center" vertical="top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6" fillId="0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38" fillId="0" borderId="0" xfId="0" applyFont="1" applyAlignment="1"/>
    <xf numFmtId="0" fontId="16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top" wrapText="1"/>
    </xf>
    <xf numFmtId="0" fontId="37" fillId="2" borderId="6" xfId="0" applyFont="1" applyFill="1" applyBorder="1" applyAlignment="1">
      <alignment horizontal="center" vertical="top" wrapText="1"/>
    </xf>
    <xf numFmtId="49" fontId="37" fillId="2" borderId="5" xfId="0" applyNumberFormat="1" applyFont="1" applyFill="1" applyBorder="1" applyAlignment="1">
      <alignment horizontal="center" vertical="top" wrapText="1"/>
    </xf>
    <xf numFmtId="49" fontId="37" fillId="2" borderId="6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45" fillId="3" borderId="1" xfId="0" applyNumberFormat="1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left" vertical="center" wrapText="1"/>
    </xf>
    <xf numFmtId="49" fontId="45" fillId="3" borderId="5" xfId="0" applyNumberFormat="1" applyFont="1" applyFill="1" applyBorder="1" applyAlignment="1">
      <alignment horizontal="center" vertical="center"/>
    </xf>
    <xf numFmtId="49" fontId="45" fillId="3" borderId="7" xfId="0" applyNumberFormat="1" applyFont="1" applyFill="1" applyBorder="1" applyAlignment="1">
      <alignment horizontal="center" vertical="center"/>
    </xf>
    <xf numFmtId="49" fontId="45" fillId="3" borderId="6" xfId="0" applyNumberFormat="1" applyFont="1" applyFill="1" applyBorder="1" applyAlignment="1">
      <alignment horizontal="center" vertical="center"/>
    </xf>
    <xf numFmtId="0" fontId="45" fillId="3" borderId="5" xfId="0" applyFont="1" applyFill="1" applyBorder="1" applyAlignment="1">
      <alignment horizontal="left" vertical="center" wrapText="1"/>
    </xf>
    <xf numFmtId="0" fontId="45" fillId="3" borderId="7" xfId="0" applyFont="1" applyFill="1" applyBorder="1" applyAlignment="1">
      <alignment horizontal="left" vertical="center" wrapText="1"/>
    </xf>
    <xf numFmtId="0" fontId="45" fillId="3" borderId="6" xfId="0" applyFont="1" applyFill="1" applyBorder="1" applyAlignment="1">
      <alignment horizontal="left" vertical="center" wrapText="1"/>
    </xf>
    <xf numFmtId="0" fontId="42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25" fillId="3" borderId="1" xfId="0" applyFont="1" applyFill="1" applyBorder="1" applyAlignment="1">
      <alignment horizontal="center" vertical="center" wrapText="1"/>
    </xf>
    <xf numFmtId="0" fontId="44" fillId="3" borderId="1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49" fontId="24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0" fontId="24" fillId="0" borderId="2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top" wrapText="1"/>
    </xf>
    <xf numFmtId="0" fontId="0" fillId="0" borderId="6" xfId="0" applyBorder="1"/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19" fillId="0" borderId="0" xfId="0" applyFont="1"/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49" fontId="24" fillId="0" borderId="5" xfId="0" applyNumberFormat="1" applyFont="1" applyFill="1" applyBorder="1" applyAlignment="1">
      <alignment horizontal="center" vertical="center" wrapText="1"/>
    </xf>
    <xf numFmtId="49" fontId="24" fillId="0" borderId="6" xfId="0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6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0" fontId="3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35" fillId="0" borderId="5" xfId="0" applyNumberFormat="1" applyFont="1" applyFill="1" applyBorder="1" applyAlignment="1">
      <alignment horizontal="center" vertical="top"/>
    </xf>
    <xf numFmtId="49" fontId="35" fillId="0" borderId="6" xfId="0" applyNumberFormat="1" applyFont="1" applyFill="1" applyBorder="1" applyAlignment="1">
      <alignment horizontal="center" vertical="top"/>
    </xf>
    <xf numFmtId="0" fontId="35" fillId="0" borderId="5" xfId="0" applyFont="1" applyFill="1" applyBorder="1" applyAlignment="1">
      <alignment horizontal="center" vertical="top"/>
    </xf>
    <xf numFmtId="0" fontId="35" fillId="0" borderId="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0" borderId="0" xfId="0" applyFont="1" applyFill="1" applyAlignment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10" fillId="0" borderId="7" xfId="0" applyFont="1" applyBorder="1"/>
    <xf numFmtId="0" fontId="10" fillId="0" borderId="6" xfId="0" applyFont="1" applyBorder="1"/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9;&#1051;&#1068;&#1058;&#1059;&#1056;&#1040;/&#1054;&#1090;&#1076;&#1077;&#1083;%20&#1082;&#1091;&#1083;&#1100;&#1090;&#1091;&#1088;&#1099;%202023/&#1052;&#1091;&#1085;&#1080;&#1094;&#1080;&#1087;&#1072;&#1083;&#1100;&#1085;&#1072;&#1103;%20&#1087;&#1088;&#1086;&#1075;&#1088;&#1072;&#1084;&#1084;&#1072;/&#1054;&#1090;&#1095;&#1077;&#1090;%20&#1079;&#1072;%2022%20&#1075;&#1086;&#1076;%20&#1085;&#1086;&#1074;&#1099;&#1081;/&#1052;&#1055;%20&#8470;%203%20&#1050;&#1091;&#1083;&#1100;&#1090;&#1091;&#1088;&#1072;%20&#1086;&#1090;&#1095;&#1077;&#1090;%20&#1079;&#1072;%20%20%202022%20(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орма 1+"/>
      <sheetName val="Форма 2+"/>
      <sheetName val="Форма 3"/>
      <sheetName val="Форма 4+"/>
      <sheetName val="Форма 5"/>
      <sheetName val="Форма 6"/>
      <sheetName val="Отчет о совместимости"/>
    </sheetNames>
    <sheetDataSet>
      <sheetData sheetId="0"/>
      <sheetData sheetId="1">
        <row r="11">
          <cell r="N11">
            <v>81588.118320000009</v>
          </cell>
          <cell r="O11">
            <v>80962.380449999997</v>
          </cell>
        </row>
        <row r="16">
          <cell r="N16">
            <v>27812.065159999998</v>
          </cell>
          <cell r="O16">
            <v>27812.065159999998</v>
          </cell>
        </row>
        <row r="21">
          <cell r="N21">
            <v>399.98201999999998</v>
          </cell>
          <cell r="O21">
            <v>399.98201999999998</v>
          </cell>
        </row>
        <row r="26">
          <cell r="N26">
            <v>11630.95912</v>
          </cell>
          <cell r="O26">
            <v>11630.95912</v>
          </cell>
        </row>
        <row r="29">
          <cell r="N29">
            <v>3064.4718699999999</v>
          </cell>
          <cell r="O29">
            <v>3064.4718699999999</v>
          </cell>
        </row>
        <row r="31">
          <cell r="N31">
            <v>319</v>
          </cell>
          <cell r="O31">
            <v>319</v>
          </cell>
        </row>
        <row r="36">
          <cell r="N36">
            <v>22652.29177</v>
          </cell>
          <cell r="O36">
            <v>22397.566629999998</v>
          </cell>
        </row>
        <row r="56">
          <cell r="N56">
            <v>8802.6908399999993</v>
          </cell>
          <cell r="O56">
            <v>8802.6908399999993</v>
          </cell>
        </row>
        <row r="58">
          <cell r="N58">
            <v>8080.8080799999998</v>
          </cell>
          <cell r="O58">
            <v>8080.8080799999998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K2" sqref="K2:N5"/>
    </sheetView>
  </sheetViews>
  <sheetFormatPr defaultRowHeight="15"/>
  <cols>
    <col min="9" max="9" width="4.85546875" customWidth="1"/>
  </cols>
  <sheetData>
    <row r="1" spans="1:14" ht="15.75">
      <c r="A1" s="223"/>
    </row>
    <row r="2" spans="1:14" ht="15.75">
      <c r="A2" s="223"/>
      <c r="K2" s="289" t="s">
        <v>406</v>
      </c>
      <c r="L2" s="290"/>
      <c r="M2" s="290"/>
      <c r="N2" s="290"/>
    </row>
    <row r="3" spans="1:14" ht="15.75">
      <c r="A3" s="224"/>
      <c r="K3" s="290"/>
      <c r="L3" s="290"/>
      <c r="M3" s="290"/>
      <c r="N3" s="290"/>
    </row>
    <row r="4" spans="1:14" ht="15.75">
      <c r="A4" s="225"/>
      <c r="K4" s="290"/>
      <c r="L4" s="290"/>
      <c r="M4" s="290"/>
      <c r="N4" s="290"/>
    </row>
    <row r="5" spans="1:14" ht="15.75">
      <c r="A5" s="226"/>
      <c r="K5" s="290"/>
      <c r="L5" s="290"/>
      <c r="M5" s="290"/>
      <c r="N5" s="290"/>
    </row>
    <row r="6" spans="1:14" ht="15.75">
      <c r="A6" s="226"/>
    </row>
    <row r="7" spans="1:14" ht="15.75">
      <c r="A7" s="226"/>
    </row>
    <row r="8" spans="1:14" ht="111.75" customHeight="1">
      <c r="A8" s="226"/>
      <c r="B8" s="291" t="s">
        <v>405</v>
      </c>
      <c r="C8" s="291"/>
      <c r="D8" s="291"/>
      <c r="E8" s="291"/>
      <c r="F8" s="291"/>
      <c r="G8" s="291"/>
      <c r="H8" s="291"/>
      <c r="I8" s="291"/>
      <c r="J8" s="291"/>
      <c r="K8" s="291"/>
      <c r="L8" s="291"/>
    </row>
    <row r="9" spans="1:14" ht="15.75">
      <c r="A9" s="226"/>
    </row>
    <row r="10" spans="1:14" ht="15.75">
      <c r="A10" s="225"/>
    </row>
    <row r="11" spans="1:14" ht="15.75">
      <c r="A11" s="225"/>
    </row>
    <row r="12" spans="1:14" ht="15.75">
      <c r="A12" s="225"/>
    </row>
    <row r="13" spans="1:14" ht="15.75">
      <c r="A13" s="225"/>
    </row>
    <row r="14" spans="1:14" ht="15.75">
      <c r="J14" s="227"/>
    </row>
    <row r="15" spans="1:14" ht="15.75">
      <c r="A15" s="225"/>
    </row>
  </sheetData>
  <mergeCells count="2">
    <mergeCell ref="K2:N5"/>
    <mergeCell ref="B8:L8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Q57"/>
  <sheetViews>
    <sheetView topLeftCell="A40" workbookViewId="0">
      <selection activeCell="P54" sqref="P54"/>
    </sheetView>
  </sheetViews>
  <sheetFormatPr defaultRowHeight="15"/>
  <cols>
    <col min="1" max="1" width="4.5703125" customWidth="1"/>
    <col min="2" max="2" width="3.28515625" customWidth="1"/>
    <col min="3" max="3" width="4.7109375" customWidth="1"/>
    <col min="4" max="5" width="3.28515625" customWidth="1"/>
    <col min="6" max="6" width="25.42578125" customWidth="1"/>
    <col min="7" max="7" width="28.42578125" customWidth="1"/>
    <col min="8" max="8" width="5.140625" customWidth="1"/>
    <col min="9" max="10" width="4" customWidth="1"/>
    <col min="11" max="11" width="10.7109375" customWidth="1"/>
    <col min="12" max="12" width="7.42578125" customWidth="1"/>
    <col min="13" max="13" width="11.140625" customWidth="1"/>
    <col min="14" max="14" width="12.140625" customWidth="1"/>
    <col min="15" max="15" width="12.7109375" customWidth="1"/>
    <col min="16" max="16" width="14.7109375" customWidth="1"/>
    <col min="17" max="17" width="12.85546875" style="236" customWidth="1"/>
    <col min="257" max="260" width="3.28515625" customWidth="1"/>
    <col min="261" max="261" width="25.42578125" customWidth="1"/>
    <col min="262" max="262" width="30.5703125" customWidth="1"/>
    <col min="263" max="263" width="5.140625" customWidth="1"/>
    <col min="264" max="265" width="4" customWidth="1"/>
    <col min="266" max="266" width="7.140625" customWidth="1"/>
    <col min="267" max="267" width="8.28515625" customWidth="1"/>
    <col min="268" max="272" width="9.7109375" customWidth="1"/>
    <col min="513" max="516" width="3.28515625" customWidth="1"/>
    <col min="517" max="517" width="25.42578125" customWidth="1"/>
    <col min="518" max="518" width="30.5703125" customWidth="1"/>
    <col min="519" max="519" width="5.140625" customWidth="1"/>
    <col min="520" max="521" width="4" customWidth="1"/>
    <col min="522" max="522" width="7.140625" customWidth="1"/>
    <col min="523" max="523" width="8.28515625" customWidth="1"/>
    <col min="524" max="528" width="9.7109375" customWidth="1"/>
    <col min="769" max="772" width="3.28515625" customWidth="1"/>
    <col min="773" max="773" width="25.42578125" customWidth="1"/>
    <col min="774" max="774" width="30.5703125" customWidth="1"/>
    <col min="775" max="775" width="5.140625" customWidth="1"/>
    <col min="776" max="777" width="4" customWidth="1"/>
    <col min="778" max="778" width="7.140625" customWidth="1"/>
    <col min="779" max="779" width="8.28515625" customWidth="1"/>
    <col min="780" max="784" width="9.7109375" customWidth="1"/>
    <col min="1025" max="1028" width="3.28515625" customWidth="1"/>
    <col min="1029" max="1029" width="25.42578125" customWidth="1"/>
    <col min="1030" max="1030" width="30.5703125" customWidth="1"/>
    <col min="1031" max="1031" width="5.140625" customWidth="1"/>
    <col min="1032" max="1033" width="4" customWidth="1"/>
    <col min="1034" max="1034" width="7.140625" customWidth="1"/>
    <col min="1035" max="1035" width="8.28515625" customWidth="1"/>
    <col min="1036" max="1040" width="9.7109375" customWidth="1"/>
    <col min="1281" max="1284" width="3.28515625" customWidth="1"/>
    <col min="1285" max="1285" width="25.42578125" customWidth="1"/>
    <col min="1286" max="1286" width="30.5703125" customWidth="1"/>
    <col min="1287" max="1287" width="5.140625" customWidth="1"/>
    <col min="1288" max="1289" width="4" customWidth="1"/>
    <col min="1290" max="1290" width="7.140625" customWidth="1"/>
    <col min="1291" max="1291" width="8.28515625" customWidth="1"/>
    <col min="1292" max="1296" width="9.7109375" customWidth="1"/>
    <col min="1537" max="1540" width="3.28515625" customWidth="1"/>
    <col min="1541" max="1541" width="25.42578125" customWidth="1"/>
    <col min="1542" max="1542" width="30.5703125" customWidth="1"/>
    <col min="1543" max="1543" width="5.140625" customWidth="1"/>
    <col min="1544" max="1545" width="4" customWidth="1"/>
    <col min="1546" max="1546" width="7.140625" customWidth="1"/>
    <col min="1547" max="1547" width="8.28515625" customWidth="1"/>
    <col min="1548" max="1552" width="9.7109375" customWidth="1"/>
    <col min="1793" max="1796" width="3.28515625" customWidth="1"/>
    <col min="1797" max="1797" width="25.42578125" customWidth="1"/>
    <col min="1798" max="1798" width="30.5703125" customWidth="1"/>
    <col min="1799" max="1799" width="5.140625" customWidth="1"/>
    <col min="1800" max="1801" width="4" customWidth="1"/>
    <col min="1802" max="1802" width="7.140625" customWidth="1"/>
    <col min="1803" max="1803" width="8.28515625" customWidth="1"/>
    <col min="1804" max="1808" width="9.7109375" customWidth="1"/>
    <col min="2049" max="2052" width="3.28515625" customWidth="1"/>
    <col min="2053" max="2053" width="25.42578125" customWidth="1"/>
    <col min="2054" max="2054" width="30.5703125" customWidth="1"/>
    <col min="2055" max="2055" width="5.140625" customWidth="1"/>
    <col min="2056" max="2057" width="4" customWidth="1"/>
    <col min="2058" max="2058" width="7.140625" customWidth="1"/>
    <col min="2059" max="2059" width="8.28515625" customWidth="1"/>
    <col min="2060" max="2064" width="9.7109375" customWidth="1"/>
    <col min="2305" max="2308" width="3.28515625" customWidth="1"/>
    <col min="2309" max="2309" width="25.42578125" customWidth="1"/>
    <col min="2310" max="2310" width="30.5703125" customWidth="1"/>
    <col min="2311" max="2311" width="5.140625" customWidth="1"/>
    <col min="2312" max="2313" width="4" customWidth="1"/>
    <col min="2314" max="2314" width="7.140625" customWidth="1"/>
    <col min="2315" max="2315" width="8.28515625" customWidth="1"/>
    <col min="2316" max="2320" width="9.7109375" customWidth="1"/>
    <col min="2561" max="2564" width="3.28515625" customWidth="1"/>
    <col min="2565" max="2565" width="25.42578125" customWidth="1"/>
    <col min="2566" max="2566" width="30.5703125" customWidth="1"/>
    <col min="2567" max="2567" width="5.140625" customWidth="1"/>
    <col min="2568" max="2569" width="4" customWidth="1"/>
    <col min="2570" max="2570" width="7.140625" customWidth="1"/>
    <col min="2571" max="2571" width="8.28515625" customWidth="1"/>
    <col min="2572" max="2576" width="9.7109375" customWidth="1"/>
    <col min="2817" max="2820" width="3.28515625" customWidth="1"/>
    <col min="2821" max="2821" width="25.42578125" customWidth="1"/>
    <col min="2822" max="2822" width="30.5703125" customWidth="1"/>
    <col min="2823" max="2823" width="5.140625" customWidth="1"/>
    <col min="2824" max="2825" width="4" customWidth="1"/>
    <col min="2826" max="2826" width="7.140625" customWidth="1"/>
    <col min="2827" max="2827" width="8.28515625" customWidth="1"/>
    <col min="2828" max="2832" width="9.7109375" customWidth="1"/>
    <col min="3073" max="3076" width="3.28515625" customWidth="1"/>
    <col min="3077" max="3077" width="25.42578125" customWidth="1"/>
    <col min="3078" max="3078" width="30.5703125" customWidth="1"/>
    <col min="3079" max="3079" width="5.140625" customWidth="1"/>
    <col min="3080" max="3081" width="4" customWidth="1"/>
    <col min="3082" max="3082" width="7.140625" customWidth="1"/>
    <col min="3083" max="3083" width="8.28515625" customWidth="1"/>
    <col min="3084" max="3088" width="9.7109375" customWidth="1"/>
    <col min="3329" max="3332" width="3.28515625" customWidth="1"/>
    <col min="3333" max="3333" width="25.42578125" customWidth="1"/>
    <col min="3334" max="3334" width="30.5703125" customWidth="1"/>
    <col min="3335" max="3335" width="5.140625" customWidth="1"/>
    <col min="3336" max="3337" width="4" customWidth="1"/>
    <col min="3338" max="3338" width="7.140625" customWidth="1"/>
    <col min="3339" max="3339" width="8.28515625" customWidth="1"/>
    <col min="3340" max="3344" width="9.7109375" customWidth="1"/>
    <col min="3585" max="3588" width="3.28515625" customWidth="1"/>
    <col min="3589" max="3589" width="25.42578125" customWidth="1"/>
    <col min="3590" max="3590" width="30.5703125" customWidth="1"/>
    <col min="3591" max="3591" width="5.140625" customWidth="1"/>
    <col min="3592" max="3593" width="4" customWidth="1"/>
    <col min="3594" max="3594" width="7.140625" customWidth="1"/>
    <col min="3595" max="3595" width="8.28515625" customWidth="1"/>
    <col min="3596" max="3600" width="9.7109375" customWidth="1"/>
    <col min="3841" max="3844" width="3.28515625" customWidth="1"/>
    <col min="3845" max="3845" width="25.42578125" customWidth="1"/>
    <col min="3846" max="3846" width="30.5703125" customWidth="1"/>
    <col min="3847" max="3847" width="5.140625" customWidth="1"/>
    <col min="3848" max="3849" width="4" customWidth="1"/>
    <col min="3850" max="3850" width="7.140625" customWidth="1"/>
    <col min="3851" max="3851" width="8.28515625" customWidth="1"/>
    <col min="3852" max="3856" width="9.7109375" customWidth="1"/>
    <col min="4097" max="4100" width="3.28515625" customWidth="1"/>
    <col min="4101" max="4101" width="25.42578125" customWidth="1"/>
    <col min="4102" max="4102" width="30.5703125" customWidth="1"/>
    <col min="4103" max="4103" width="5.140625" customWidth="1"/>
    <col min="4104" max="4105" width="4" customWidth="1"/>
    <col min="4106" max="4106" width="7.140625" customWidth="1"/>
    <col min="4107" max="4107" width="8.28515625" customWidth="1"/>
    <col min="4108" max="4112" width="9.7109375" customWidth="1"/>
    <col min="4353" max="4356" width="3.28515625" customWidth="1"/>
    <col min="4357" max="4357" width="25.42578125" customWidth="1"/>
    <col min="4358" max="4358" width="30.5703125" customWidth="1"/>
    <col min="4359" max="4359" width="5.140625" customWidth="1"/>
    <col min="4360" max="4361" width="4" customWidth="1"/>
    <col min="4362" max="4362" width="7.140625" customWidth="1"/>
    <col min="4363" max="4363" width="8.28515625" customWidth="1"/>
    <col min="4364" max="4368" width="9.7109375" customWidth="1"/>
    <col min="4609" max="4612" width="3.28515625" customWidth="1"/>
    <col min="4613" max="4613" width="25.42578125" customWidth="1"/>
    <col min="4614" max="4614" width="30.5703125" customWidth="1"/>
    <col min="4615" max="4615" width="5.140625" customWidth="1"/>
    <col min="4616" max="4617" width="4" customWidth="1"/>
    <col min="4618" max="4618" width="7.140625" customWidth="1"/>
    <col min="4619" max="4619" width="8.28515625" customWidth="1"/>
    <col min="4620" max="4624" width="9.7109375" customWidth="1"/>
    <col min="4865" max="4868" width="3.28515625" customWidth="1"/>
    <col min="4869" max="4869" width="25.42578125" customWidth="1"/>
    <col min="4870" max="4870" width="30.5703125" customWidth="1"/>
    <col min="4871" max="4871" width="5.140625" customWidth="1"/>
    <col min="4872" max="4873" width="4" customWidth="1"/>
    <col min="4874" max="4874" width="7.140625" customWidth="1"/>
    <col min="4875" max="4875" width="8.28515625" customWidth="1"/>
    <col min="4876" max="4880" width="9.7109375" customWidth="1"/>
    <col min="5121" max="5124" width="3.28515625" customWidth="1"/>
    <col min="5125" max="5125" width="25.42578125" customWidth="1"/>
    <col min="5126" max="5126" width="30.5703125" customWidth="1"/>
    <col min="5127" max="5127" width="5.140625" customWidth="1"/>
    <col min="5128" max="5129" width="4" customWidth="1"/>
    <col min="5130" max="5130" width="7.140625" customWidth="1"/>
    <col min="5131" max="5131" width="8.28515625" customWidth="1"/>
    <col min="5132" max="5136" width="9.7109375" customWidth="1"/>
    <col min="5377" max="5380" width="3.28515625" customWidth="1"/>
    <col min="5381" max="5381" width="25.42578125" customWidth="1"/>
    <col min="5382" max="5382" width="30.5703125" customWidth="1"/>
    <col min="5383" max="5383" width="5.140625" customWidth="1"/>
    <col min="5384" max="5385" width="4" customWidth="1"/>
    <col min="5386" max="5386" width="7.140625" customWidth="1"/>
    <col min="5387" max="5387" width="8.28515625" customWidth="1"/>
    <col min="5388" max="5392" width="9.7109375" customWidth="1"/>
    <col min="5633" max="5636" width="3.28515625" customWidth="1"/>
    <col min="5637" max="5637" width="25.42578125" customWidth="1"/>
    <col min="5638" max="5638" width="30.5703125" customWidth="1"/>
    <col min="5639" max="5639" width="5.140625" customWidth="1"/>
    <col min="5640" max="5641" width="4" customWidth="1"/>
    <col min="5642" max="5642" width="7.140625" customWidth="1"/>
    <col min="5643" max="5643" width="8.28515625" customWidth="1"/>
    <col min="5644" max="5648" width="9.7109375" customWidth="1"/>
    <col min="5889" max="5892" width="3.28515625" customWidth="1"/>
    <col min="5893" max="5893" width="25.42578125" customWidth="1"/>
    <col min="5894" max="5894" width="30.5703125" customWidth="1"/>
    <col min="5895" max="5895" width="5.140625" customWidth="1"/>
    <col min="5896" max="5897" width="4" customWidth="1"/>
    <col min="5898" max="5898" width="7.140625" customWidth="1"/>
    <col min="5899" max="5899" width="8.28515625" customWidth="1"/>
    <col min="5900" max="5904" width="9.7109375" customWidth="1"/>
    <col min="6145" max="6148" width="3.28515625" customWidth="1"/>
    <col min="6149" max="6149" width="25.42578125" customWidth="1"/>
    <col min="6150" max="6150" width="30.5703125" customWidth="1"/>
    <col min="6151" max="6151" width="5.140625" customWidth="1"/>
    <col min="6152" max="6153" width="4" customWidth="1"/>
    <col min="6154" max="6154" width="7.140625" customWidth="1"/>
    <col min="6155" max="6155" width="8.28515625" customWidth="1"/>
    <col min="6156" max="6160" width="9.7109375" customWidth="1"/>
    <col min="6401" max="6404" width="3.28515625" customWidth="1"/>
    <col min="6405" max="6405" width="25.42578125" customWidth="1"/>
    <col min="6406" max="6406" width="30.5703125" customWidth="1"/>
    <col min="6407" max="6407" width="5.140625" customWidth="1"/>
    <col min="6408" max="6409" width="4" customWidth="1"/>
    <col min="6410" max="6410" width="7.140625" customWidth="1"/>
    <col min="6411" max="6411" width="8.28515625" customWidth="1"/>
    <col min="6412" max="6416" width="9.7109375" customWidth="1"/>
    <col min="6657" max="6660" width="3.28515625" customWidth="1"/>
    <col min="6661" max="6661" width="25.42578125" customWidth="1"/>
    <col min="6662" max="6662" width="30.5703125" customWidth="1"/>
    <col min="6663" max="6663" width="5.140625" customWidth="1"/>
    <col min="6664" max="6665" width="4" customWidth="1"/>
    <col min="6666" max="6666" width="7.140625" customWidth="1"/>
    <col min="6667" max="6667" width="8.28515625" customWidth="1"/>
    <col min="6668" max="6672" width="9.7109375" customWidth="1"/>
    <col min="6913" max="6916" width="3.28515625" customWidth="1"/>
    <col min="6917" max="6917" width="25.42578125" customWidth="1"/>
    <col min="6918" max="6918" width="30.5703125" customWidth="1"/>
    <col min="6919" max="6919" width="5.140625" customWidth="1"/>
    <col min="6920" max="6921" width="4" customWidth="1"/>
    <col min="6922" max="6922" width="7.140625" customWidth="1"/>
    <col min="6923" max="6923" width="8.28515625" customWidth="1"/>
    <col min="6924" max="6928" width="9.7109375" customWidth="1"/>
    <col min="7169" max="7172" width="3.28515625" customWidth="1"/>
    <col min="7173" max="7173" width="25.42578125" customWidth="1"/>
    <col min="7174" max="7174" width="30.5703125" customWidth="1"/>
    <col min="7175" max="7175" width="5.140625" customWidth="1"/>
    <col min="7176" max="7177" width="4" customWidth="1"/>
    <col min="7178" max="7178" width="7.140625" customWidth="1"/>
    <col min="7179" max="7179" width="8.28515625" customWidth="1"/>
    <col min="7180" max="7184" width="9.7109375" customWidth="1"/>
    <col min="7425" max="7428" width="3.28515625" customWidth="1"/>
    <col min="7429" max="7429" width="25.42578125" customWidth="1"/>
    <col min="7430" max="7430" width="30.5703125" customWidth="1"/>
    <col min="7431" max="7431" width="5.140625" customWidth="1"/>
    <col min="7432" max="7433" width="4" customWidth="1"/>
    <col min="7434" max="7434" width="7.140625" customWidth="1"/>
    <col min="7435" max="7435" width="8.28515625" customWidth="1"/>
    <col min="7436" max="7440" width="9.7109375" customWidth="1"/>
    <col min="7681" max="7684" width="3.28515625" customWidth="1"/>
    <col min="7685" max="7685" width="25.42578125" customWidth="1"/>
    <col min="7686" max="7686" width="30.5703125" customWidth="1"/>
    <col min="7687" max="7687" width="5.140625" customWidth="1"/>
    <col min="7688" max="7689" width="4" customWidth="1"/>
    <col min="7690" max="7690" width="7.140625" customWidth="1"/>
    <col min="7691" max="7691" width="8.28515625" customWidth="1"/>
    <col min="7692" max="7696" width="9.7109375" customWidth="1"/>
    <col min="7937" max="7940" width="3.28515625" customWidth="1"/>
    <col min="7941" max="7941" width="25.42578125" customWidth="1"/>
    <col min="7942" max="7942" width="30.5703125" customWidth="1"/>
    <col min="7943" max="7943" width="5.140625" customWidth="1"/>
    <col min="7944" max="7945" width="4" customWidth="1"/>
    <col min="7946" max="7946" width="7.140625" customWidth="1"/>
    <col min="7947" max="7947" width="8.28515625" customWidth="1"/>
    <col min="7948" max="7952" width="9.7109375" customWidth="1"/>
    <col min="8193" max="8196" width="3.28515625" customWidth="1"/>
    <col min="8197" max="8197" width="25.42578125" customWidth="1"/>
    <col min="8198" max="8198" width="30.5703125" customWidth="1"/>
    <col min="8199" max="8199" width="5.140625" customWidth="1"/>
    <col min="8200" max="8201" width="4" customWidth="1"/>
    <col min="8202" max="8202" width="7.140625" customWidth="1"/>
    <col min="8203" max="8203" width="8.28515625" customWidth="1"/>
    <col min="8204" max="8208" width="9.7109375" customWidth="1"/>
    <col min="8449" max="8452" width="3.28515625" customWidth="1"/>
    <col min="8453" max="8453" width="25.42578125" customWidth="1"/>
    <col min="8454" max="8454" width="30.5703125" customWidth="1"/>
    <col min="8455" max="8455" width="5.140625" customWidth="1"/>
    <col min="8456" max="8457" width="4" customWidth="1"/>
    <col min="8458" max="8458" width="7.140625" customWidth="1"/>
    <col min="8459" max="8459" width="8.28515625" customWidth="1"/>
    <col min="8460" max="8464" width="9.7109375" customWidth="1"/>
    <col min="8705" max="8708" width="3.28515625" customWidth="1"/>
    <col min="8709" max="8709" width="25.42578125" customWidth="1"/>
    <col min="8710" max="8710" width="30.5703125" customWidth="1"/>
    <col min="8711" max="8711" width="5.140625" customWidth="1"/>
    <col min="8712" max="8713" width="4" customWidth="1"/>
    <col min="8714" max="8714" width="7.140625" customWidth="1"/>
    <col min="8715" max="8715" width="8.28515625" customWidth="1"/>
    <col min="8716" max="8720" width="9.7109375" customWidth="1"/>
    <col min="8961" max="8964" width="3.28515625" customWidth="1"/>
    <col min="8965" max="8965" width="25.42578125" customWidth="1"/>
    <col min="8966" max="8966" width="30.5703125" customWidth="1"/>
    <col min="8967" max="8967" width="5.140625" customWidth="1"/>
    <col min="8968" max="8969" width="4" customWidth="1"/>
    <col min="8970" max="8970" width="7.140625" customWidth="1"/>
    <col min="8971" max="8971" width="8.28515625" customWidth="1"/>
    <col min="8972" max="8976" width="9.7109375" customWidth="1"/>
    <col min="9217" max="9220" width="3.28515625" customWidth="1"/>
    <col min="9221" max="9221" width="25.42578125" customWidth="1"/>
    <col min="9222" max="9222" width="30.5703125" customWidth="1"/>
    <col min="9223" max="9223" width="5.140625" customWidth="1"/>
    <col min="9224" max="9225" width="4" customWidth="1"/>
    <col min="9226" max="9226" width="7.140625" customWidth="1"/>
    <col min="9227" max="9227" width="8.28515625" customWidth="1"/>
    <col min="9228" max="9232" width="9.7109375" customWidth="1"/>
    <col min="9473" max="9476" width="3.28515625" customWidth="1"/>
    <col min="9477" max="9477" width="25.42578125" customWidth="1"/>
    <col min="9478" max="9478" width="30.5703125" customWidth="1"/>
    <col min="9479" max="9479" width="5.140625" customWidth="1"/>
    <col min="9480" max="9481" width="4" customWidth="1"/>
    <col min="9482" max="9482" width="7.140625" customWidth="1"/>
    <col min="9483" max="9483" width="8.28515625" customWidth="1"/>
    <col min="9484" max="9488" width="9.7109375" customWidth="1"/>
    <col min="9729" max="9732" width="3.28515625" customWidth="1"/>
    <col min="9733" max="9733" width="25.42578125" customWidth="1"/>
    <col min="9734" max="9734" width="30.5703125" customWidth="1"/>
    <col min="9735" max="9735" width="5.140625" customWidth="1"/>
    <col min="9736" max="9737" width="4" customWidth="1"/>
    <col min="9738" max="9738" width="7.140625" customWidth="1"/>
    <col min="9739" max="9739" width="8.28515625" customWidth="1"/>
    <col min="9740" max="9744" width="9.7109375" customWidth="1"/>
    <col min="9985" max="9988" width="3.28515625" customWidth="1"/>
    <col min="9989" max="9989" width="25.42578125" customWidth="1"/>
    <col min="9990" max="9990" width="30.5703125" customWidth="1"/>
    <col min="9991" max="9991" width="5.140625" customWidth="1"/>
    <col min="9992" max="9993" width="4" customWidth="1"/>
    <col min="9994" max="9994" width="7.140625" customWidth="1"/>
    <col min="9995" max="9995" width="8.28515625" customWidth="1"/>
    <col min="9996" max="10000" width="9.7109375" customWidth="1"/>
    <col min="10241" max="10244" width="3.28515625" customWidth="1"/>
    <col min="10245" max="10245" width="25.42578125" customWidth="1"/>
    <col min="10246" max="10246" width="30.5703125" customWidth="1"/>
    <col min="10247" max="10247" width="5.140625" customWidth="1"/>
    <col min="10248" max="10249" width="4" customWidth="1"/>
    <col min="10250" max="10250" width="7.140625" customWidth="1"/>
    <col min="10251" max="10251" width="8.28515625" customWidth="1"/>
    <col min="10252" max="10256" width="9.7109375" customWidth="1"/>
    <col min="10497" max="10500" width="3.28515625" customWidth="1"/>
    <col min="10501" max="10501" width="25.42578125" customWidth="1"/>
    <col min="10502" max="10502" width="30.5703125" customWidth="1"/>
    <col min="10503" max="10503" width="5.140625" customWidth="1"/>
    <col min="10504" max="10505" width="4" customWidth="1"/>
    <col min="10506" max="10506" width="7.140625" customWidth="1"/>
    <col min="10507" max="10507" width="8.28515625" customWidth="1"/>
    <col min="10508" max="10512" width="9.7109375" customWidth="1"/>
    <col min="10753" max="10756" width="3.28515625" customWidth="1"/>
    <col min="10757" max="10757" width="25.42578125" customWidth="1"/>
    <col min="10758" max="10758" width="30.5703125" customWidth="1"/>
    <col min="10759" max="10759" width="5.140625" customWidth="1"/>
    <col min="10760" max="10761" width="4" customWidth="1"/>
    <col min="10762" max="10762" width="7.140625" customWidth="1"/>
    <col min="10763" max="10763" width="8.28515625" customWidth="1"/>
    <col min="10764" max="10768" width="9.7109375" customWidth="1"/>
    <col min="11009" max="11012" width="3.28515625" customWidth="1"/>
    <col min="11013" max="11013" width="25.42578125" customWidth="1"/>
    <col min="11014" max="11014" width="30.5703125" customWidth="1"/>
    <col min="11015" max="11015" width="5.140625" customWidth="1"/>
    <col min="11016" max="11017" width="4" customWidth="1"/>
    <col min="11018" max="11018" width="7.140625" customWidth="1"/>
    <col min="11019" max="11019" width="8.28515625" customWidth="1"/>
    <col min="11020" max="11024" width="9.7109375" customWidth="1"/>
    <col min="11265" max="11268" width="3.28515625" customWidth="1"/>
    <col min="11269" max="11269" width="25.42578125" customWidth="1"/>
    <col min="11270" max="11270" width="30.5703125" customWidth="1"/>
    <col min="11271" max="11271" width="5.140625" customWidth="1"/>
    <col min="11272" max="11273" width="4" customWidth="1"/>
    <col min="11274" max="11274" width="7.140625" customWidth="1"/>
    <col min="11275" max="11275" width="8.28515625" customWidth="1"/>
    <col min="11276" max="11280" width="9.7109375" customWidth="1"/>
    <col min="11521" max="11524" width="3.28515625" customWidth="1"/>
    <col min="11525" max="11525" width="25.42578125" customWidth="1"/>
    <col min="11526" max="11526" width="30.5703125" customWidth="1"/>
    <col min="11527" max="11527" width="5.140625" customWidth="1"/>
    <col min="11528" max="11529" width="4" customWidth="1"/>
    <col min="11530" max="11530" width="7.140625" customWidth="1"/>
    <col min="11531" max="11531" width="8.28515625" customWidth="1"/>
    <col min="11532" max="11536" width="9.7109375" customWidth="1"/>
    <col min="11777" max="11780" width="3.28515625" customWidth="1"/>
    <col min="11781" max="11781" width="25.42578125" customWidth="1"/>
    <col min="11782" max="11782" width="30.5703125" customWidth="1"/>
    <col min="11783" max="11783" width="5.140625" customWidth="1"/>
    <col min="11784" max="11785" width="4" customWidth="1"/>
    <col min="11786" max="11786" width="7.140625" customWidth="1"/>
    <col min="11787" max="11787" width="8.28515625" customWidth="1"/>
    <col min="11788" max="11792" width="9.7109375" customWidth="1"/>
    <col min="12033" max="12036" width="3.28515625" customWidth="1"/>
    <col min="12037" max="12037" width="25.42578125" customWidth="1"/>
    <col min="12038" max="12038" width="30.5703125" customWidth="1"/>
    <col min="12039" max="12039" width="5.140625" customWidth="1"/>
    <col min="12040" max="12041" width="4" customWidth="1"/>
    <col min="12042" max="12042" width="7.140625" customWidth="1"/>
    <col min="12043" max="12043" width="8.28515625" customWidth="1"/>
    <col min="12044" max="12048" width="9.7109375" customWidth="1"/>
    <col min="12289" max="12292" width="3.28515625" customWidth="1"/>
    <col min="12293" max="12293" width="25.42578125" customWidth="1"/>
    <col min="12294" max="12294" width="30.5703125" customWidth="1"/>
    <col min="12295" max="12295" width="5.140625" customWidth="1"/>
    <col min="12296" max="12297" width="4" customWidth="1"/>
    <col min="12298" max="12298" width="7.140625" customWidth="1"/>
    <col min="12299" max="12299" width="8.28515625" customWidth="1"/>
    <col min="12300" max="12304" width="9.7109375" customWidth="1"/>
    <col min="12545" max="12548" width="3.28515625" customWidth="1"/>
    <col min="12549" max="12549" width="25.42578125" customWidth="1"/>
    <col min="12550" max="12550" width="30.5703125" customWidth="1"/>
    <col min="12551" max="12551" width="5.140625" customWidth="1"/>
    <col min="12552" max="12553" width="4" customWidth="1"/>
    <col min="12554" max="12554" width="7.140625" customWidth="1"/>
    <col min="12555" max="12555" width="8.28515625" customWidth="1"/>
    <col min="12556" max="12560" width="9.7109375" customWidth="1"/>
    <col min="12801" max="12804" width="3.28515625" customWidth="1"/>
    <col min="12805" max="12805" width="25.42578125" customWidth="1"/>
    <col min="12806" max="12806" width="30.5703125" customWidth="1"/>
    <col min="12807" max="12807" width="5.140625" customWidth="1"/>
    <col min="12808" max="12809" width="4" customWidth="1"/>
    <col min="12810" max="12810" width="7.140625" customWidth="1"/>
    <col min="12811" max="12811" width="8.28515625" customWidth="1"/>
    <col min="12812" max="12816" width="9.7109375" customWidth="1"/>
    <col min="13057" max="13060" width="3.28515625" customWidth="1"/>
    <col min="13061" max="13061" width="25.42578125" customWidth="1"/>
    <col min="13062" max="13062" width="30.5703125" customWidth="1"/>
    <col min="13063" max="13063" width="5.140625" customWidth="1"/>
    <col min="13064" max="13065" width="4" customWidth="1"/>
    <col min="13066" max="13066" width="7.140625" customWidth="1"/>
    <col min="13067" max="13067" width="8.28515625" customWidth="1"/>
    <col min="13068" max="13072" width="9.7109375" customWidth="1"/>
    <col min="13313" max="13316" width="3.28515625" customWidth="1"/>
    <col min="13317" max="13317" width="25.42578125" customWidth="1"/>
    <col min="13318" max="13318" width="30.5703125" customWidth="1"/>
    <col min="13319" max="13319" width="5.140625" customWidth="1"/>
    <col min="13320" max="13321" width="4" customWidth="1"/>
    <col min="13322" max="13322" width="7.140625" customWidth="1"/>
    <col min="13323" max="13323" width="8.28515625" customWidth="1"/>
    <col min="13324" max="13328" width="9.7109375" customWidth="1"/>
    <col min="13569" max="13572" width="3.28515625" customWidth="1"/>
    <col min="13573" max="13573" width="25.42578125" customWidth="1"/>
    <col min="13574" max="13574" width="30.5703125" customWidth="1"/>
    <col min="13575" max="13575" width="5.140625" customWidth="1"/>
    <col min="13576" max="13577" width="4" customWidth="1"/>
    <col min="13578" max="13578" width="7.140625" customWidth="1"/>
    <col min="13579" max="13579" width="8.28515625" customWidth="1"/>
    <col min="13580" max="13584" width="9.7109375" customWidth="1"/>
    <col min="13825" max="13828" width="3.28515625" customWidth="1"/>
    <col min="13829" max="13829" width="25.42578125" customWidth="1"/>
    <col min="13830" max="13830" width="30.5703125" customWidth="1"/>
    <col min="13831" max="13831" width="5.140625" customWidth="1"/>
    <col min="13832" max="13833" width="4" customWidth="1"/>
    <col min="13834" max="13834" width="7.140625" customWidth="1"/>
    <col min="13835" max="13835" width="8.28515625" customWidth="1"/>
    <col min="13836" max="13840" width="9.7109375" customWidth="1"/>
    <col min="14081" max="14084" width="3.28515625" customWidth="1"/>
    <col min="14085" max="14085" width="25.42578125" customWidth="1"/>
    <col min="14086" max="14086" width="30.5703125" customWidth="1"/>
    <col min="14087" max="14087" width="5.140625" customWidth="1"/>
    <col min="14088" max="14089" width="4" customWidth="1"/>
    <col min="14090" max="14090" width="7.140625" customWidth="1"/>
    <col min="14091" max="14091" width="8.28515625" customWidth="1"/>
    <col min="14092" max="14096" width="9.7109375" customWidth="1"/>
    <col min="14337" max="14340" width="3.28515625" customWidth="1"/>
    <col min="14341" max="14341" width="25.42578125" customWidth="1"/>
    <col min="14342" max="14342" width="30.5703125" customWidth="1"/>
    <col min="14343" max="14343" width="5.140625" customWidth="1"/>
    <col min="14344" max="14345" width="4" customWidth="1"/>
    <col min="14346" max="14346" width="7.140625" customWidth="1"/>
    <col min="14347" max="14347" width="8.28515625" customWidth="1"/>
    <col min="14348" max="14352" width="9.7109375" customWidth="1"/>
    <col min="14593" max="14596" width="3.28515625" customWidth="1"/>
    <col min="14597" max="14597" width="25.42578125" customWidth="1"/>
    <col min="14598" max="14598" width="30.5703125" customWidth="1"/>
    <col min="14599" max="14599" width="5.140625" customWidth="1"/>
    <col min="14600" max="14601" width="4" customWidth="1"/>
    <col min="14602" max="14602" width="7.140625" customWidth="1"/>
    <col min="14603" max="14603" width="8.28515625" customWidth="1"/>
    <col min="14604" max="14608" width="9.7109375" customWidth="1"/>
    <col min="14849" max="14852" width="3.28515625" customWidth="1"/>
    <col min="14853" max="14853" width="25.42578125" customWidth="1"/>
    <col min="14854" max="14854" width="30.5703125" customWidth="1"/>
    <col min="14855" max="14855" width="5.140625" customWidth="1"/>
    <col min="14856" max="14857" width="4" customWidth="1"/>
    <col min="14858" max="14858" width="7.140625" customWidth="1"/>
    <col min="14859" max="14859" width="8.28515625" customWidth="1"/>
    <col min="14860" max="14864" width="9.7109375" customWidth="1"/>
    <col min="15105" max="15108" width="3.28515625" customWidth="1"/>
    <col min="15109" max="15109" width="25.42578125" customWidth="1"/>
    <col min="15110" max="15110" width="30.5703125" customWidth="1"/>
    <col min="15111" max="15111" width="5.140625" customWidth="1"/>
    <col min="15112" max="15113" width="4" customWidth="1"/>
    <col min="15114" max="15114" width="7.140625" customWidth="1"/>
    <col min="15115" max="15115" width="8.28515625" customWidth="1"/>
    <col min="15116" max="15120" width="9.7109375" customWidth="1"/>
    <col min="15361" max="15364" width="3.28515625" customWidth="1"/>
    <col min="15365" max="15365" width="25.42578125" customWidth="1"/>
    <col min="15366" max="15366" width="30.5703125" customWidth="1"/>
    <col min="15367" max="15367" width="5.140625" customWidth="1"/>
    <col min="15368" max="15369" width="4" customWidth="1"/>
    <col min="15370" max="15370" width="7.140625" customWidth="1"/>
    <col min="15371" max="15371" width="8.28515625" customWidth="1"/>
    <col min="15372" max="15376" width="9.7109375" customWidth="1"/>
    <col min="15617" max="15620" width="3.28515625" customWidth="1"/>
    <col min="15621" max="15621" width="25.42578125" customWidth="1"/>
    <col min="15622" max="15622" width="30.5703125" customWidth="1"/>
    <col min="15623" max="15623" width="5.140625" customWidth="1"/>
    <col min="15624" max="15625" width="4" customWidth="1"/>
    <col min="15626" max="15626" width="7.140625" customWidth="1"/>
    <col min="15627" max="15627" width="8.28515625" customWidth="1"/>
    <col min="15628" max="15632" width="9.7109375" customWidth="1"/>
    <col min="15873" max="15876" width="3.28515625" customWidth="1"/>
    <col min="15877" max="15877" width="25.42578125" customWidth="1"/>
    <col min="15878" max="15878" width="30.5703125" customWidth="1"/>
    <col min="15879" max="15879" width="5.140625" customWidth="1"/>
    <col min="15880" max="15881" width="4" customWidth="1"/>
    <col min="15882" max="15882" width="7.140625" customWidth="1"/>
    <col min="15883" max="15883" width="8.28515625" customWidth="1"/>
    <col min="15884" max="15888" width="9.7109375" customWidth="1"/>
    <col min="16129" max="16132" width="3.28515625" customWidth="1"/>
    <col min="16133" max="16133" width="25.42578125" customWidth="1"/>
    <col min="16134" max="16134" width="30.5703125" customWidth="1"/>
    <col min="16135" max="16135" width="5.140625" customWidth="1"/>
    <col min="16136" max="16137" width="4" customWidth="1"/>
    <col min="16138" max="16138" width="7.140625" customWidth="1"/>
    <col min="16139" max="16139" width="8.28515625" customWidth="1"/>
    <col min="16140" max="16144" width="9.7109375" customWidth="1"/>
  </cols>
  <sheetData>
    <row r="1" spans="1:17" ht="18.75">
      <c r="A1" s="331" t="s">
        <v>24</v>
      </c>
      <c r="B1" s="331"/>
      <c r="C1" s="331"/>
      <c r="D1" s="331"/>
      <c r="E1" s="331"/>
      <c r="F1" s="331"/>
      <c r="G1" s="151"/>
      <c r="H1" s="151"/>
      <c r="I1" s="151"/>
      <c r="J1" s="151"/>
      <c r="K1" s="151"/>
      <c r="L1" s="151"/>
      <c r="M1" s="154"/>
      <c r="N1" s="151"/>
      <c r="O1" s="151"/>
      <c r="P1" s="151"/>
      <c r="Q1" s="263"/>
    </row>
    <row r="2" spans="1:17" ht="63" customHeight="1">
      <c r="A2" s="334" t="s">
        <v>310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</row>
    <row r="3" spans="1:17" ht="18.75">
      <c r="A3" s="141"/>
      <c r="B3" s="155"/>
      <c r="C3" s="155"/>
      <c r="D3" s="155"/>
      <c r="E3" s="336" t="s">
        <v>311</v>
      </c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264"/>
    </row>
    <row r="4" spans="1:17">
      <c r="A4" s="1"/>
      <c r="B4" s="1"/>
      <c r="C4" s="1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265"/>
    </row>
    <row r="5" spans="1:17">
      <c r="A5" s="337" t="s">
        <v>0</v>
      </c>
      <c r="B5" s="338"/>
      <c r="C5" s="338"/>
      <c r="D5" s="338"/>
      <c r="E5" s="339"/>
      <c r="F5" s="340" t="s">
        <v>1</v>
      </c>
      <c r="G5" s="340" t="s">
        <v>2</v>
      </c>
      <c r="H5" s="342" t="s">
        <v>3</v>
      </c>
      <c r="I5" s="342"/>
      <c r="J5" s="342"/>
      <c r="K5" s="342"/>
      <c r="L5" s="342"/>
      <c r="M5" s="343" t="s">
        <v>4</v>
      </c>
      <c r="N5" s="344"/>
      <c r="O5" s="344"/>
      <c r="P5" s="345" t="s">
        <v>23</v>
      </c>
      <c r="Q5" s="345"/>
    </row>
    <row r="6" spans="1:17" ht="105">
      <c r="A6" s="142" t="s">
        <v>5</v>
      </c>
      <c r="B6" s="142" t="s">
        <v>6</v>
      </c>
      <c r="C6" s="142" t="s">
        <v>7</v>
      </c>
      <c r="D6" s="142" t="s">
        <v>8</v>
      </c>
      <c r="E6" s="142" t="s">
        <v>21</v>
      </c>
      <c r="F6" s="341" t="s">
        <v>9</v>
      </c>
      <c r="G6" s="340"/>
      <c r="H6" s="143" t="s">
        <v>10</v>
      </c>
      <c r="I6" s="143" t="s">
        <v>11</v>
      </c>
      <c r="J6" s="143" t="s">
        <v>12</v>
      </c>
      <c r="K6" s="143" t="s">
        <v>13</v>
      </c>
      <c r="L6" s="143" t="s">
        <v>14</v>
      </c>
      <c r="M6" s="144" t="s">
        <v>67</v>
      </c>
      <c r="N6" s="144" t="s">
        <v>68</v>
      </c>
      <c r="O6" s="144" t="s">
        <v>22</v>
      </c>
      <c r="P6" s="144" t="s">
        <v>69</v>
      </c>
      <c r="Q6" s="266" t="s">
        <v>70</v>
      </c>
    </row>
    <row r="7" spans="1:17">
      <c r="A7" s="346" t="s">
        <v>75</v>
      </c>
      <c r="B7" s="348"/>
      <c r="C7" s="350"/>
      <c r="D7" s="350"/>
      <c r="E7" s="350"/>
      <c r="F7" s="332" t="s">
        <v>291</v>
      </c>
      <c r="G7" s="100" t="s">
        <v>15</v>
      </c>
      <c r="H7" s="49"/>
      <c r="I7" s="49"/>
      <c r="J7" s="49"/>
      <c r="K7" s="49"/>
      <c r="L7" s="49"/>
      <c r="M7" s="101">
        <f>M8</f>
        <v>106799.70000000001</v>
      </c>
      <c r="N7" s="101">
        <f>N8</f>
        <v>144002.53437000001</v>
      </c>
      <c r="O7" s="101">
        <f>O8</f>
        <v>142802.97136</v>
      </c>
      <c r="P7" s="101">
        <f>O7/M7*100</f>
        <v>133.71102293358501</v>
      </c>
      <c r="Q7" s="267">
        <f>O7/N7*100</f>
        <v>99.166984792838548</v>
      </c>
    </row>
    <row r="8" spans="1:17" ht="36">
      <c r="A8" s="347"/>
      <c r="B8" s="349"/>
      <c r="C8" s="351"/>
      <c r="D8" s="351"/>
      <c r="E8" s="351"/>
      <c r="F8" s="333"/>
      <c r="G8" s="152" t="s">
        <v>16</v>
      </c>
      <c r="H8" s="49">
        <v>938</v>
      </c>
      <c r="I8" s="49"/>
      <c r="J8" s="49"/>
      <c r="K8" s="49"/>
      <c r="L8" s="49"/>
      <c r="M8" s="101">
        <f>M9+M14+M24+M34+M29</f>
        <v>106799.70000000001</v>
      </c>
      <c r="N8" s="101">
        <f>N9+N14+N24+N34+N29+0.1</f>
        <v>144002.53437000001</v>
      </c>
      <c r="O8" s="101">
        <f>O9+O14+O24+O34</f>
        <v>142802.97136</v>
      </c>
      <c r="P8" s="101">
        <f>O8/M8*100</f>
        <v>133.71102293358501</v>
      </c>
      <c r="Q8" s="267">
        <f>O8/N8*100</f>
        <v>99.166984792838548</v>
      </c>
    </row>
    <row r="9" spans="1:17">
      <c r="A9" s="312" t="s">
        <v>75</v>
      </c>
      <c r="B9" s="312" t="s">
        <v>18</v>
      </c>
      <c r="C9" s="312"/>
      <c r="D9" s="312"/>
      <c r="E9" s="321"/>
      <c r="F9" s="328" t="s">
        <v>79</v>
      </c>
      <c r="G9" s="104" t="s">
        <v>15</v>
      </c>
      <c r="H9" s="105"/>
      <c r="I9" s="105"/>
      <c r="J9" s="105"/>
      <c r="K9" s="105"/>
      <c r="L9" s="105"/>
      <c r="M9" s="47">
        <f>M10</f>
        <v>67320.2</v>
      </c>
      <c r="N9" s="47">
        <f>N10</f>
        <v>81588.118320000009</v>
      </c>
      <c r="O9" s="47">
        <f>O10</f>
        <v>80962.380449999997</v>
      </c>
      <c r="P9" s="101">
        <f>O9/M9*100</f>
        <v>120.26461663809673</v>
      </c>
      <c r="Q9" s="267">
        <f>O9/N9*100</f>
        <v>99.233052700706025</v>
      </c>
    </row>
    <row r="10" spans="1:17" ht="36">
      <c r="A10" s="312"/>
      <c r="B10" s="312"/>
      <c r="C10" s="312"/>
      <c r="D10" s="312"/>
      <c r="E10" s="323"/>
      <c r="F10" s="328"/>
      <c r="G10" s="106" t="s">
        <v>74</v>
      </c>
      <c r="H10" s="107">
        <v>938</v>
      </c>
      <c r="I10" s="107" t="s">
        <v>80</v>
      </c>
      <c r="J10" s="107" t="s">
        <v>73</v>
      </c>
      <c r="K10" s="107"/>
      <c r="L10" s="107"/>
      <c r="M10" s="33">
        <f>SUM(M11:M13)</f>
        <v>67320.2</v>
      </c>
      <c r="N10" s="33">
        <f>SUM(N11:N13)</f>
        <v>81588.118320000009</v>
      </c>
      <c r="O10" s="33">
        <f>SUM(O11:O13)</f>
        <v>80962.380449999997</v>
      </c>
      <c r="P10" s="102">
        <f>O10/M10*100</f>
        <v>120.26461663809673</v>
      </c>
      <c r="Q10" s="266">
        <f>O10/N10*100</f>
        <v>99.233052700706025</v>
      </c>
    </row>
    <row r="11" spans="1:17" ht="36">
      <c r="A11" s="145" t="s">
        <v>75</v>
      </c>
      <c r="B11" s="145" t="s">
        <v>18</v>
      </c>
      <c r="C11" s="145" t="s">
        <v>73</v>
      </c>
      <c r="D11" s="145"/>
      <c r="E11" s="145"/>
      <c r="F11" s="108" t="s">
        <v>81</v>
      </c>
      <c r="G11" s="149" t="s">
        <v>74</v>
      </c>
      <c r="H11" s="109" t="s">
        <v>17</v>
      </c>
      <c r="I11" s="109" t="s">
        <v>80</v>
      </c>
      <c r="J11" s="109" t="s">
        <v>73</v>
      </c>
      <c r="K11" s="110" t="s">
        <v>82</v>
      </c>
      <c r="L11" s="111" t="s">
        <v>292</v>
      </c>
      <c r="M11" s="33">
        <f>130+603</f>
        <v>733</v>
      </c>
      <c r="N11" s="33">
        <f>52.16+20.7+8.55+1640.85+2.15</f>
        <v>1724.41</v>
      </c>
      <c r="O11" s="33">
        <f>52.16+20.7+8.55+1631.47+2.15</f>
        <v>1715.0300000000002</v>
      </c>
      <c r="P11" s="102">
        <f>O11/M11*100</f>
        <v>233.97407912687589</v>
      </c>
      <c r="Q11" s="266">
        <f>O11/N11*100</f>
        <v>99.456045835967089</v>
      </c>
    </row>
    <row r="12" spans="1:17" ht="36">
      <c r="A12" s="145" t="s">
        <v>75</v>
      </c>
      <c r="B12" s="145" t="s">
        <v>18</v>
      </c>
      <c r="C12" s="145" t="s">
        <v>42</v>
      </c>
      <c r="D12" s="150"/>
      <c r="E12" s="150"/>
      <c r="F12" s="329" t="s">
        <v>83</v>
      </c>
      <c r="G12" s="149" t="s">
        <v>74</v>
      </c>
      <c r="H12" s="112">
        <v>938</v>
      </c>
      <c r="I12" s="113" t="s">
        <v>80</v>
      </c>
      <c r="J12" s="113" t="s">
        <v>73</v>
      </c>
      <c r="K12" s="113" t="s">
        <v>84</v>
      </c>
      <c r="L12" s="112">
        <v>620</v>
      </c>
      <c r="M12" s="33">
        <v>66587.199999999997</v>
      </c>
      <c r="N12" s="33">
        <f>79814.04682</f>
        <v>79814.046820000003</v>
      </c>
      <c r="O12" s="33">
        <v>79197.688949999996</v>
      </c>
      <c r="P12" s="102">
        <f t="shared" ref="P12:P50" si="0">O12/M12*100</f>
        <v>118.9383078880025</v>
      </c>
      <c r="Q12" s="266">
        <f t="shared" ref="Q12:Q55" si="1">O12/N12*100</f>
        <v>99.227757650993382</v>
      </c>
    </row>
    <row r="13" spans="1:17" ht="36">
      <c r="A13" s="145" t="s">
        <v>75</v>
      </c>
      <c r="B13" s="145" t="s">
        <v>18</v>
      </c>
      <c r="C13" s="145" t="s">
        <v>42</v>
      </c>
      <c r="D13" s="150"/>
      <c r="E13" s="150"/>
      <c r="F13" s="330"/>
      <c r="G13" s="149" t="s">
        <v>74</v>
      </c>
      <c r="H13" s="112">
        <v>938</v>
      </c>
      <c r="I13" s="113" t="s">
        <v>80</v>
      </c>
      <c r="J13" s="113" t="s">
        <v>73</v>
      </c>
      <c r="K13" s="113" t="s">
        <v>312</v>
      </c>
      <c r="L13" s="112">
        <v>620</v>
      </c>
      <c r="M13" s="33">
        <v>0</v>
      </c>
      <c r="N13" s="33">
        <v>49.661499999999997</v>
      </c>
      <c r="O13" s="33">
        <v>49.661499999999997</v>
      </c>
      <c r="P13" s="102">
        <v>0</v>
      </c>
      <c r="Q13" s="266">
        <f>O13/N13*100</f>
        <v>100</v>
      </c>
    </row>
    <row r="14" spans="1:17">
      <c r="A14" s="312" t="s">
        <v>75</v>
      </c>
      <c r="B14" s="312" t="s">
        <v>19</v>
      </c>
      <c r="C14" s="313"/>
      <c r="D14" s="313"/>
      <c r="E14" s="318"/>
      <c r="F14" s="317" t="s">
        <v>85</v>
      </c>
      <c r="G14" s="114" t="s">
        <v>15</v>
      </c>
      <c r="H14" s="113"/>
      <c r="I14" s="113"/>
      <c r="J14" s="113"/>
      <c r="K14" s="112"/>
      <c r="L14" s="112"/>
      <c r="M14" s="47">
        <f>M15</f>
        <v>25846.400000000001</v>
      </c>
      <c r="N14" s="47">
        <f>N15</f>
        <v>27812.065159999998</v>
      </c>
      <c r="O14" s="47">
        <f>O15</f>
        <v>27812.065159999998</v>
      </c>
      <c r="P14" s="101">
        <f t="shared" si="0"/>
        <v>107.6051796768602</v>
      </c>
      <c r="Q14" s="267">
        <f t="shared" si="1"/>
        <v>100</v>
      </c>
    </row>
    <row r="15" spans="1:17" ht="36">
      <c r="A15" s="312"/>
      <c r="B15" s="312"/>
      <c r="C15" s="313"/>
      <c r="D15" s="313"/>
      <c r="E15" s="319"/>
      <c r="F15" s="317"/>
      <c r="G15" s="115" t="s">
        <v>74</v>
      </c>
      <c r="H15" s="113" t="s">
        <v>17</v>
      </c>
      <c r="I15" s="113" t="s">
        <v>80</v>
      </c>
      <c r="J15" s="113" t="s">
        <v>73</v>
      </c>
      <c r="K15" s="112"/>
      <c r="L15" s="112"/>
      <c r="M15" s="33">
        <f>SUM(M16:M23)</f>
        <v>25846.400000000001</v>
      </c>
      <c r="N15" s="33">
        <f>SUM(N16:N23)</f>
        <v>27812.065159999998</v>
      </c>
      <c r="O15" s="33">
        <f>SUM(O16:O23)</f>
        <v>27812.065159999998</v>
      </c>
      <c r="P15" s="102">
        <f>O15/M15*100</f>
        <v>107.6051796768602</v>
      </c>
      <c r="Q15" s="266">
        <f t="shared" si="1"/>
        <v>100</v>
      </c>
    </row>
    <row r="16" spans="1:17">
      <c r="A16" s="318" t="s">
        <v>75</v>
      </c>
      <c r="B16" s="318" t="s">
        <v>19</v>
      </c>
      <c r="C16" s="318" t="s">
        <v>73</v>
      </c>
      <c r="D16" s="318"/>
      <c r="E16" s="318"/>
      <c r="F16" s="303" t="s">
        <v>86</v>
      </c>
      <c r="G16" s="303" t="s">
        <v>74</v>
      </c>
      <c r="H16" s="113" t="s">
        <v>17</v>
      </c>
      <c r="I16" s="113" t="s">
        <v>80</v>
      </c>
      <c r="J16" s="113" t="s">
        <v>73</v>
      </c>
      <c r="K16" s="113" t="s">
        <v>87</v>
      </c>
      <c r="L16" s="111">
        <v>610</v>
      </c>
      <c r="M16" s="33">
        <v>25484.400000000001</v>
      </c>
      <c r="N16" s="33">
        <f>27052.08314</f>
        <v>27052.083139999999</v>
      </c>
      <c r="O16" s="33">
        <f>27052.08314</f>
        <v>27052.083139999999</v>
      </c>
      <c r="P16" s="102">
        <f t="shared" si="0"/>
        <v>106.15154031485928</v>
      </c>
      <c r="Q16" s="266">
        <f t="shared" si="1"/>
        <v>100</v>
      </c>
    </row>
    <row r="17" spans="1:17">
      <c r="A17" s="320"/>
      <c r="B17" s="320"/>
      <c r="C17" s="320"/>
      <c r="D17" s="320"/>
      <c r="E17" s="320"/>
      <c r="F17" s="304"/>
      <c r="G17" s="304"/>
      <c r="H17" s="113" t="s">
        <v>17</v>
      </c>
      <c r="I17" s="113" t="s">
        <v>80</v>
      </c>
      <c r="J17" s="113" t="s">
        <v>73</v>
      </c>
      <c r="K17" s="113" t="s">
        <v>87</v>
      </c>
      <c r="L17" s="111">
        <v>612</v>
      </c>
      <c r="M17" s="33"/>
      <c r="N17" s="33"/>
      <c r="O17" s="33"/>
      <c r="P17" s="102"/>
      <c r="Q17" s="266"/>
    </row>
    <row r="18" spans="1:17">
      <c r="A18" s="319"/>
      <c r="B18" s="319"/>
      <c r="C18" s="319"/>
      <c r="D18" s="319"/>
      <c r="E18" s="319"/>
      <c r="F18" s="305"/>
      <c r="G18" s="305"/>
      <c r="H18" s="113" t="s">
        <v>17</v>
      </c>
      <c r="I18" s="113" t="s">
        <v>80</v>
      </c>
      <c r="J18" s="113" t="s">
        <v>73</v>
      </c>
      <c r="K18" s="113" t="s">
        <v>107</v>
      </c>
      <c r="L18" s="111">
        <v>612</v>
      </c>
      <c r="M18" s="33"/>
      <c r="N18" s="33"/>
      <c r="O18" s="33"/>
      <c r="P18" s="102"/>
      <c r="Q18" s="266"/>
    </row>
    <row r="19" spans="1:17">
      <c r="A19" s="318" t="s">
        <v>75</v>
      </c>
      <c r="B19" s="318" t="s">
        <v>19</v>
      </c>
      <c r="C19" s="318" t="s">
        <v>42</v>
      </c>
      <c r="D19" s="318"/>
      <c r="E19" s="318"/>
      <c r="F19" s="303" t="s">
        <v>88</v>
      </c>
      <c r="G19" s="303" t="s">
        <v>74</v>
      </c>
      <c r="H19" s="113" t="s">
        <v>17</v>
      </c>
      <c r="I19" s="113" t="s">
        <v>80</v>
      </c>
      <c r="J19" s="113" t="s">
        <v>73</v>
      </c>
      <c r="K19" s="116" t="s">
        <v>313</v>
      </c>
      <c r="L19" s="111">
        <v>610</v>
      </c>
      <c r="M19" s="33">
        <v>2</v>
      </c>
      <c r="N19" s="33">
        <v>0</v>
      </c>
      <c r="O19" s="33">
        <v>0</v>
      </c>
      <c r="P19" s="102">
        <f t="shared" si="0"/>
        <v>0</v>
      </c>
      <c r="Q19" s="266">
        <v>0</v>
      </c>
    </row>
    <row r="20" spans="1:17">
      <c r="A20" s="319"/>
      <c r="B20" s="319"/>
      <c r="C20" s="319"/>
      <c r="D20" s="319"/>
      <c r="E20" s="319"/>
      <c r="F20" s="305"/>
      <c r="G20" s="305"/>
      <c r="H20" s="113" t="s">
        <v>17</v>
      </c>
      <c r="I20" s="113" t="s">
        <v>80</v>
      </c>
      <c r="J20" s="113" t="s">
        <v>73</v>
      </c>
      <c r="K20" s="116" t="s">
        <v>314</v>
      </c>
      <c r="L20" s="111">
        <v>610</v>
      </c>
      <c r="M20" s="33">
        <v>0</v>
      </c>
      <c r="N20" s="33">
        <v>399.98201999999998</v>
      </c>
      <c r="O20" s="33">
        <v>399.98201999999998</v>
      </c>
      <c r="P20" s="102">
        <v>0</v>
      </c>
      <c r="Q20" s="266">
        <f>O20/N20*100</f>
        <v>100</v>
      </c>
    </row>
    <row r="21" spans="1:17">
      <c r="A21" s="318" t="s">
        <v>75</v>
      </c>
      <c r="B21" s="318" t="s">
        <v>19</v>
      </c>
      <c r="C21" s="318" t="s">
        <v>75</v>
      </c>
      <c r="D21" s="318"/>
      <c r="E21" s="318"/>
      <c r="F21" s="303" t="s">
        <v>89</v>
      </c>
      <c r="G21" s="303" t="s">
        <v>74</v>
      </c>
      <c r="H21" s="113" t="s">
        <v>17</v>
      </c>
      <c r="I21" s="113" t="s">
        <v>80</v>
      </c>
      <c r="J21" s="113" t="s">
        <v>73</v>
      </c>
      <c r="K21" s="116" t="s">
        <v>293</v>
      </c>
      <c r="L21" s="111">
        <v>612</v>
      </c>
      <c r="M21" s="33"/>
      <c r="N21" s="33"/>
      <c r="O21" s="33"/>
      <c r="P21" s="102"/>
      <c r="Q21" s="266"/>
    </row>
    <row r="22" spans="1:17">
      <c r="A22" s="320"/>
      <c r="B22" s="320"/>
      <c r="C22" s="320"/>
      <c r="D22" s="320"/>
      <c r="E22" s="320"/>
      <c r="F22" s="304"/>
      <c r="G22" s="304"/>
      <c r="H22" s="113" t="s">
        <v>17</v>
      </c>
      <c r="I22" s="113" t="s">
        <v>80</v>
      </c>
      <c r="J22" s="113" t="s">
        <v>73</v>
      </c>
      <c r="K22" s="116" t="s">
        <v>294</v>
      </c>
      <c r="L22" s="111">
        <v>610</v>
      </c>
      <c r="M22" s="33">
        <v>0</v>
      </c>
      <c r="N22" s="33">
        <v>0</v>
      </c>
      <c r="O22" s="33">
        <v>0</v>
      </c>
      <c r="P22" s="102">
        <v>0</v>
      </c>
      <c r="Q22" s="266"/>
    </row>
    <row r="23" spans="1:17">
      <c r="A23" s="320"/>
      <c r="B23" s="320"/>
      <c r="C23" s="320"/>
      <c r="D23" s="320"/>
      <c r="E23" s="320"/>
      <c r="F23" s="304"/>
      <c r="G23" s="304"/>
      <c r="H23" s="113" t="s">
        <v>17</v>
      </c>
      <c r="I23" s="113" t="s">
        <v>80</v>
      </c>
      <c r="J23" s="113" t="s">
        <v>73</v>
      </c>
      <c r="K23" s="116" t="s">
        <v>295</v>
      </c>
      <c r="L23" s="111">
        <v>610</v>
      </c>
      <c r="M23" s="33">
        <v>360</v>
      </c>
      <c r="N23" s="33">
        <f>360</f>
        <v>360</v>
      </c>
      <c r="O23" s="33">
        <f>360</f>
        <v>360</v>
      </c>
      <c r="P23" s="102">
        <f t="shared" si="0"/>
        <v>100</v>
      </c>
      <c r="Q23" s="266">
        <f t="shared" si="1"/>
        <v>100</v>
      </c>
    </row>
    <row r="24" spans="1:17">
      <c r="A24" s="321" t="s">
        <v>75</v>
      </c>
      <c r="B24" s="321" t="s">
        <v>90</v>
      </c>
      <c r="C24" s="318"/>
      <c r="D24" s="318"/>
      <c r="E24" s="318"/>
      <c r="F24" s="325" t="s">
        <v>91</v>
      </c>
      <c r="G24" s="114" t="s">
        <v>15</v>
      </c>
      <c r="H24" s="113"/>
      <c r="I24" s="113"/>
      <c r="J24" s="113"/>
      <c r="K24" s="112"/>
      <c r="L24" s="112"/>
      <c r="M24" s="47">
        <f>M25</f>
        <v>6494.1</v>
      </c>
      <c r="N24" s="47">
        <f>N25</f>
        <v>11630.95912</v>
      </c>
      <c r="O24" s="47">
        <f>O25</f>
        <v>11630.95912</v>
      </c>
      <c r="P24" s="101">
        <f t="shared" si="0"/>
        <v>179.10040067137862</v>
      </c>
      <c r="Q24" s="267">
        <f t="shared" si="1"/>
        <v>100</v>
      </c>
    </row>
    <row r="25" spans="1:17" ht="36">
      <c r="A25" s="323"/>
      <c r="B25" s="323"/>
      <c r="C25" s="319"/>
      <c r="D25" s="319"/>
      <c r="E25" s="319"/>
      <c r="F25" s="327"/>
      <c r="G25" s="115" t="s">
        <v>74</v>
      </c>
      <c r="H25" s="113" t="s">
        <v>17</v>
      </c>
      <c r="I25" s="113" t="s">
        <v>80</v>
      </c>
      <c r="J25" s="113" t="s">
        <v>73</v>
      </c>
      <c r="K25" s="112"/>
      <c r="L25" s="112"/>
      <c r="M25" s="33">
        <f>SUM(M26:M28)</f>
        <v>6494.1</v>
      </c>
      <c r="N25" s="33">
        <f>SUM(N26:N28)</f>
        <v>11630.95912</v>
      </c>
      <c r="O25" s="33">
        <f>SUM(O26:O28)</f>
        <v>11630.95912</v>
      </c>
      <c r="P25" s="102">
        <f t="shared" si="0"/>
        <v>179.10040067137862</v>
      </c>
      <c r="Q25" s="266">
        <f t="shared" si="1"/>
        <v>100</v>
      </c>
    </row>
    <row r="26" spans="1:17" ht="36">
      <c r="A26" s="318" t="s">
        <v>75</v>
      </c>
      <c r="B26" s="318" t="s">
        <v>90</v>
      </c>
      <c r="C26" s="318" t="s">
        <v>73</v>
      </c>
      <c r="D26" s="318"/>
      <c r="E26" s="147"/>
      <c r="F26" s="120" t="s">
        <v>92</v>
      </c>
      <c r="G26" s="120" t="s">
        <v>74</v>
      </c>
      <c r="H26" s="117">
        <v>938</v>
      </c>
      <c r="I26" s="109" t="s">
        <v>80</v>
      </c>
      <c r="J26" s="109" t="s">
        <v>73</v>
      </c>
      <c r="K26" s="109" t="s">
        <v>93</v>
      </c>
      <c r="L26" s="110" t="s">
        <v>296</v>
      </c>
      <c r="M26" s="33">
        <f>6413.76173+50</f>
        <v>6463.7617300000002</v>
      </c>
      <c r="N26" s="33">
        <f>8566.48725</f>
        <v>8566.4872500000001</v>
      </c>
      <c r="O26" s="33">
        <f>8566.48725</f>
        <v>8566.4872500000001</v>
      </c>
      <c r="P26" s="102">
        <f t="shared" si="0"/>
        <v>132.53098749356283</v>
      </c>
      <c r="Q26" s="266">
        <f t="shared" si="1"/>
        <v>100</v>
      </c>
    </row>
    <row r="27" spans="1:17">
      <c r="A27" s="320"/>
      <c r="B27" s="320"/>
      <c r="C27" s="320"/>
      <c r="D27" s="320"/>
      <c r="E27" s="318"/>
      <c r="F27" s="303" t="s">
        <v>315</v>
      </c>
      <c r="G27" s="303" t="s">
        <v>74</v>
      </c>
      <c r="H27" s="117">
        <v>938</v>
      </c>
      <c r="I27" s="109" t="s">
        <v>80</v>
      </c>
      <c r="J27" s="109" t="s">
        <v>73</v>
      </c>
      <c r="K27" s="109" t="s">
        <v>316</v>
      </c>
      <c r="L27" s="110" t="s">
        <v>296</v>
      </c>
      <c r="M27" s="33">
        <v>30.338270000000001</v>
      </c>
      <c r="N27" s="33">
        <v>0</v>
      </c>
      <c r="O27" s="33">
        <v>0</v>
      </c>
      <c r="P27" s="102">
        <v>0</v>
      </c>
      <c r="Q27" s="266">
        <v>0</v>
      </c>
    </row>
    <row r="28" spans="1:17">
      <c r="A28" s="319"/>
      <c r="B28" s="319"/>
      <c r="C28" s="319"/>
      <c r="D28" s="319"/>
      <c r="E28" s="319"/>
      <c r="F28" s="305"/>
      <c r="G28" s="305"/>
      <c r="H28" s="117">
        <v>938</v>
      </c>
      <c r="I28" s="109" t="s">
        <v>80</v>
      </c>
      <c r="J28" s="109" t="s">
        <v>73</v>
      </c>
      <c r="K28" s="109" t="s">
        <v>317</v>
      </c>
      <c r="L28" s="110" t="s">
        <v>296</v>
      </c>
      <c r="M28" s="33">
        <v>0</v>
      </c>
      <c r="N28" s="33">
        <v>3064.4718699999999</v>
      </c>
      <c r="O28" s="33">
        <v>3064.4718699999999</v>
      </c>
      <c r="P28" s="102">
        <v>0</v>
      </c>
      <c r="Q28" s="266">
        <f t="shared" si="1"/>
        <v>100</v>
      </c>
    </row>
    <row r="29" spans="1:17">
      <c r="A29" s="321" t="s">
        <v>75</v>
      </c>
      <c r="B29" s="321" t="s">
        <v>94</v>
      </c>
      <c r="C29" s="318"/>
      <c r="D29" s="315"/>
      <c r="E29" s="315"/>
      <c r="F29" s="325" t="s">
        <v>95</v>
      </c>
      <c r="G29" s="156" t="s">
        <v>15</v>
      </c>
      <c r="H29" s="157"/>
      <c r="I29" s="158"/>
      <c r="J29" s="158"/>
      <c r="K29" s="157"/>
      <c r="L29" s="159"/>
      <c r="M29" s="160">
        <f>M30</f>
        <v>700</v>
      </c>
      <c r="N29" s="160">
        <f>N30</f>
        <v>319</v>
      </c>
      <c r="O29" s="160">
        <f>O30</f>
        <v>319</v>
      </c>
      <c r="P29" s="102">
        <f t="shared" si="0"/>
        <v>45.571428571428577</v>
      </c>
      <c r="Q29" s="266">
        <f t="shared" si="1"/>
        <v>100</v>
      </c>
    </row>
    <row r="30" spans="1:17" ht="36">
      <c r="A30" s="322"/>
      <c r="B30" s="322"/>
      <c r="C30" s="320"/>
      <c r="D30" s="324"/>
      <c r="E30" s="324"/>
      <c r="F30" s="326"/>
      <c r="G30" s="103" t="s">
        <v>74</v>
      </c>
      <c r="H30" s="158" t="s">
        <v>17</v>
      </c>
      <c r="I30" s="158" t="s">
        <v>80</v>
      </c>
      <c r="J30" s="49" t="s">
        <v>297</v>
      </c>
      <c r="K30" s="157"/>
      <c r="L30" s="161"/>
      <c r="M30" s="162">
        <f>M33</f>
        <v>700</v>
      </c>
      <c r="N30" s="162">
        <f>N33</f>
        <v>319</v>
      </c>
      <c r="O30" s="162">
        <f>O33</f>
        <v>319</v>
      </c>
      <c r="P30" s="102">
        <f t="shared" si="0"/>
        <v>45.571428571428577</v>
      </c>
      <c r="Q30" s="266">
        <f t="shared" si="1"/>
        <v>100</v>
      </c>
    </row>
    <row r="31" spans="1:17" ht="38.25" customHeight="1">
      <c r="A31" s="323"/>
      <c r="B31" s="323"/>
      <c r="C31" s="319"/>
      <c r="D31" s="316"/>
      <c r="E31" s="316"/>
      <c r="F31" s="327"/>
      <c r="G31" s="115" t="s">
        <v>129</v>
      </c>
      <c r="H31" s="158" t="s">
        <v>130</v>
      </c>
      <c r="I31" s="113" t="s">
        <v>80</v>
      </c>
      <c r="J31" s="116" t="s">
        <v>76</v>
      </c>
      <c r="K31" s="118"/>
      <c r="L31" s="119"/>
      <c r="M31" s="162">
        <v>0</v>
      </c>
      <c r="N31" s="162">
        <v>0</v>
      </c>
      <c r="O31" s="163">
        <v>0</v>
      </c>
      <c r="P31" s="102"/>
      <c r="Q31" s="266"/>
    </row>
    <row r="32" spans="1:17" ht="72">
      <c r="A32" s="147" t="s">
        <v>75</v>
      </c>
      <c r="B32" s="147" t="s">
        <v>94</v>
      </c>
      <c r="C32" s="147" t="s">
        <v>73</v>
      </c>
      <c r="D32" s="148"/>
      <c r="E32" s="148"/>
      <c r="F32" s="120" t="s">
        <v>174</v>
      </c>
      <c r="G32" s="115" t="s">
        <v>129</v>
      </c>
      <c r="H32" s="158" t="s">
        <v>130</v>
      </c>
      <c r="I32" s="113" t="s">
        <v>80</v>
      </c>
      <c r="J32" s="116" t="s">
        <v>76</v>
      </c>
      <c r="K32" s="112">
        <v>340162339</v>
      </c>
      <c r="L32" s="121">
        <v>244</v>
      </c>
      <c r="M32" s="162">
        <v>0</v>
      </c>
      <c r="N32" s="162">
        <v>0</v>
      </c>
      <c r="O32" s="163">
        <v>0</v>
      </c>
      <c r="P32" s="102"/>
      <c r="Q32" s="266"/>
    </row>
    <row r="33" spans="1:17" ht="72">
      <c r="A33" s="147" t="s">
        <v>75</v>
      </c>
      <c r="B33" s="147" t="s">
        <v>94</v>
      </c>
      <c r="C33" s="147" t="s">
        <v>42</v>
      </c>
      <c r="D33" s="148"/>
      <c r="E33" s="146"/>
      <c r="F33" s="120" t="s">
        <v>96</v>
      </c>
      <c r="G33" s="115" t="s">
        <v>74</v>
      </c>
      <c r="H33" s="158" t="s">
        <v>17</v>
      </c>
      <c r="I33" s="113" t="s">
        <v>80</v>
      </c>
      <c r="J33" s="116" t="s">
        <v>76</v>
      </c>
      <c r="K33" s="113" t="s">
        <v>97</v>
      </c>
      <c r="L33" s="122">
        <v>240</v>
      </c>
      <c r="M33" s="162">
        <v>700</v>
      </c>
      <c r="N33" s="162">
        <v>319</v>
      </c>
      <c r="O33" s="163">
        <v>319</v>
      </c>
      <c r="P33" s="102">
        <f t="shared" si="0"/>
        <v>45.571428571428577</v>
      </c>
      <c r="Q33" s="266">
        <f t="shared" si="1"/>
        <v>100</v>
      </c>
    </row>
    <row r="34" spans="1:17">
      <c r="A34" s="312" t="s">
        <v>75</v>
      </c>
      <c r="B34" s="312" t="s">
        <v>98</v>
      </c>
      <c r="C34" s="313"/>
      <c r="D34" s="314"/>
      <c r="E34" s="315"/>
      <c r="F34" s="317" t="s">
        <v>99</v>
      </c>
      <c r="G34" s="114" t="s">
        <v>15</v>
      </c>
      <c r="H34" s="118"/>
      <c r="I34" s="113"/>
      <c r="J34" s="113"/>
      <c r="K34" s="118"/>
      <c r="L34" s="112"/>
      <c r="M34" s="47">
        <f>M35</f>
        <v>6439</v>
      </c>
      <c r="N34" s="47">
        <f>N35</f>
        <v>22652.29177</v>
      </c>
      <c r="O34" s="47">
        <f>O35</f>
        <v>22397.566629999998</v>
      </c>
      <c r="P34" s="101">
        <f t="shared" si="0"/>
        <v>347.84231448982757</v>
      </c>
      <c r="Q34" s="267">
        <f t="shared" si="1"/>
        <v>98.875499474462217</v>
      </c>
    </row>
    <row r="35" spans="1:17" ht="36">
      <c r="A35" s="312"/>
      <c r="B35" s="312"/>
      <c r="C35" s="313"/>
      <c r="D35" s="314"/>
      <c r="E35" s="316"/>
      <c r="F35" s="317"/>
      <c r="G35" s="115" t="s">
        <v>74</v>
      </c>
      <c r="H35" s="113" t="s">
        <v>17</v>
      </c>
      <c r="I35" s="113" t="s">
        <v>80</v>
      </c>
      <c r="J35" s="113" t="s">
        <v>76</v>
      </c>
      <c r="K35" s="118"/>
      <c r="L35" s="119"/>
      <c r="M35" s="33">
        <f>SUM(M36:M57)</f>
        <v>6439</v>
      </c>
      <c r="N35" s="33">
        <f>SUM(N36:N57)</f>
        <v>22652.29177</v>
      </c>
      <c r="O35" s="33">
        <f>SUM(O36:O57)</f>
        <v>22397.566629999998</v>
      </c>
      <c r="P35" s="102">
        <f t="shared" si="0"/>
        <v>347.84231448982757</v>
      </c>
      <c r="Q35" s="266">
        <f t="shared" si="1"/>
        <v>98.875499474462217</v>
      </c>
    </row>
    <row r="36" spans="1:17" ht="102.75">
      <c r="A36" s="318" t="s">
        <v>75</v>
      </c>
      <c r="B36" s="318" t="s">
        <v>98</v>
      </c>
      <c r="C36" s="318" t="s">
        <v>73</v>
      </c>
      <c r="D36" s="318"/>
      <c r="E36" s="318"/>
      <c r="F36" s="164" t="s">
        <v>100</v>
      </c>
      <c r="G36" s="115" t="s">
        <v>74</v>
      </c>
      <c r="H36" s="113" t="s">
        <v>17</v>
      </c>
      <c r="I36" s="113" t="s">
        <v>80</v>
      </c>
      <c r="J36" s="113" t="s">
        <v>76</v>
      </c>
      <c r="K36" s="123" t="s">
        <v>101</v>
      </c>
      <c r="L36" s="124" t="s">
        <v>318</v>
      </c>
      <c r="M36" s="33">
        <f>2160+10+0.3+0.7+658.8+40+12+20</f>
        <v>2901.8</v>
      </c>
      <c r="N36" s="33">
        <f>2646.15+20+0.3+0.7+800.67+37.8+12+4.85+10.94</f>
        <v>3533.4100000000003</v>
      </c>
      <c r="O36" s="33">
        <f>2588.99+17.34+784.25+27.04+12+4.25+10.94</f>
        <v>3444.81</v>
      </c>
      <c r="P36" s="102">
        <f t="shared" si="0"/>
        <v>118.712867875112</v>
      </c>
      <c r="Q36" s="266">
        <f t="shared" si="1"/>
        <v>97.492507238050479</v>
      </c>
    </row>
    <row r="37" spans="1:17" ht="36">
      <c r="A37" s="319"/>
      <c r="B37" s="319"/>
      <c r="C37" s="319"/>
      <c r="D37" s="319"/>
      <c r="E37" s="319"/>
      <c r="F37" s="165"/>
      <c r="G37" s="115" t="s">
        <v>74</v>
      </c>
      <c r="H37" s="113" t="s">
        <v>17</v>
      </c>
      <c r="I37" s="113" t="s">
        <v>80</v>
      </c>
      <c r="J37" s="113" t="s">
        <v>76</v>
      </c>
      <c r="K37" s="123" t="s">
        <v>319</v>
      </c>
      <c r="L37" s="166">
        <v>120</v>
      </c>
      <c r="M37" s="33">
        <v>0</v>
      </c>
      <c r="N37" s="33">
        <f>33.026+9.974</f>
        <v>43</v>
      </c>
      <c r="O37" s="33">
        <f>32.93+9.94486</f>
        <v>42.874859999999998</v>
      </c>
      <c r="P37" s="102">
        <v>0</v>
      </c>
      <c r="Q37" s="266">
        <f>O37/N37*100</f>
        <v>99.708976744186046</v>
      </c>
    </row>
    <row r="38" spans="1:17">
      <c r="A38" s="294" t="s">
        <v>75</v>
      </c>
      <c r="B38" s="294">
        <v>5</v>
      </c>
      <c r="C38" s="297" t="s">
        <v>75</v>
      </c>
      <c r="D38" s="297"/>
      <c r="E38" s="294"/>
      <c r="F38" s="306" t="s">
        <v>78</v>
      </c>
      <c r="G38" s="308" t="s">
        <v>74</v>
      </c>
      <c r="H38" s="310">
        <v>938</v>
      </c>
      <c r="I38" s="292" t="s">
        <v>102</v>
      </c>
      <c r="J38" s="292" t="s">
        <v>73</v>
      </c>
      <c r="K38" s="116" t="s">
        <v>320</v>
      </c>
      <c r="L38" s="128">
        <v>620</v>
      </c>
      <c r="M38" s="33">
        <v>322.5</v>
      </c>
      <c r="N38" s="33">
        <v>322.5</v>
      </c>
      <c r="O38" s="33">
        <v>322.5</v>
      </c>
      <c r="P38" s="102">
        <f t="shared" si="0"/>
        <v>100</v>
      </c>
      <c r="Q38" s="266">
        <f t="shared" si="1"/>
        <v>100</v>
      </c>
    </row>
    <row r="39" spans="1:17" ht="25.5">
      <c r="A39" s="296"/>
      <c r="B39" s="296"/>
      <c r="C39" s="299"/>
      <c r="D39" s="299"/>
      <c r="E39" s="296"/>
      <c r="F39" s="307"/>
      <c r="G39" s="309"/>
      <c r="H39" s="311"/>
      <c r="I39" s="293"/>
      <c r="J39" s="293"/>
      <c r="K39" s="116" t="s">
        <v>103</v>
      </c>
      <c r="L39" s="128" t="s">
        <v>321</v>
      </c>
      <c r="M39" s="33">
        <f>73.1+1301.6</f>
        <v>1374.6999999999998</v>
      </c>
      <c r="N39" s="33">
        <f>73.1+1286.308</f>
        <v>1359.4079999999999</v>
      </c>
      <c r="O39" s="33">
        <f>73.1+1286.308</f>
        <v>1359.4079999999999</v>
      </c>
      <c r="P39" s="102">
        <f>O39/M39*100</f>
        <v>98.887611842583851</v>
      </c>
      <c r="Q39" s="266">
        <f>O39/N39*100</f>
        <v>100</v>
      </c>
    </row>
    <row r="40" spans="1:17">
      <c r="A40" s="294" t="s">
        <v>75</v>
      </c>
      <c r="B40" s="294">
        <v>5</v>
      </c>
      <c r="C40" s="297" t="s">
        <v>76</v>
      </c>
      <c r="D40" s="297"/>
      <c r="E40" s="167"/>
      <c r="F40" s="300" t="s">
        <v>104</v>
      </c>
      <c r="G40" s="303" t="s">
        <v>74</v>
      </c>
      <c r="H40" s="127">
        <v>938</v>
      </c>
      <c r="I40" s="113" t="s">
        <v>80</v>
      </c>
      <c r="J40" s="113" t="s">
        <v>73</v>
      </c>
      <c r="K40" s="116" t="s">
        <v>131</v>
      </c>
      <c r="L40" s="128">
        <v>622</v>
      </c>
      <c r="M40" s="33"/>
      <c r="N40" s="33"/>
      <c r="O40" s="33"/>
      <c r="P40" s="102"/>
      <c r="Q40" s="266"/>
    </row>
    <row r="41" spans="1:17">
      <c r="A41" s="295"/>
      <c r="B41" s="295"/>
      <c r="C41" s="298"/>
      <c r="D41" s="298"/>
      <c r="E41" s="167"/>
      <c r="F41" s="301"/>
      <c r="G41" s="304"/>
      <c r="H41" s="127">
        <v>938</v>
      </c>
      <c r="I41" s="113" t="s">
        <v>80</v>
      </c>
      <c r="J41" s="113" t="s">
        <v>73</v>
      </c>
      <c r="K41" s="116" t="s">
        <v>298</v>
      </c>
      <c r="L41" s="128">
        <v>620</v>
      </c>
      <c r="M41" s="33">
        <v>0</v>
      </c>
      <c r="N41" s="33">
        <v>0</v>
      </c>
      <c r="O41" s="33">
        <v>0</v>
      </c>
      <c r="P41" s="102">
        <v>0</v>
      </c>
      <c r="Q41" s="266"/>
    </row>
    <row r="42" spans="1:17">
      <c r="A42" s="295"/>
      <c r="B42" s="295"/>
      <c r="C42" s="298"/>
      <c r="D42" s="298"/>
      <c r="E42" s="167"/>
      <c r="F42" s="301"/>
      <c r="G42" s="304"/>
      <c r="H42" s="127">
        <v>938</v>
      </c>
      <c r="I42" s="113" t="s">
        <v>102</v>
      </c>
      <c r="J42" s="113" t="s">
        <v>73</v>
      </c>
      <c r="K42" s="116" t="s">
        <v>105</v>
      </c>
      <c r="L42" s="129">
        <v>622</v>
      </c>
      <c r="M42" s="33"/>
      <c r="N42" s="33"/>
      <c r="O42" s="33"/>
      <c r="P42" s="102"/>
      <c r="Q42" s="266"/>
    </row>
    <row r="43" spans="1:17">
      <c r="A43" s="295"/>
      <c r="B43" s="295"/>
      <c r="C43" s="298"/>
      <c r="D43" s="298"/>
      <c r="E43" s="167"/>
      <c r="F43" s="301"/>
      <c r="G43" s="304"/>
      <c r="H43" s="130">
        <v>938</v>
      </c>
      <c r="I43" s="113" t="s">
        <v>80</v>
      </c>
      <c r="J43" s="113" t="s">
        <v>73</v>
      </c>
      <c r="K43" s="116" t="s">
        <v>108</v>
      </c>
      <c r="L43" s="129">
        <v>622</v>
      </c>
      <c r="M43" s="33"/>
      <c r="N43" s="33"/>
      <c r="O43" s="33"/>
      <c r="P43" s="102"/>
      <c r="Q43" s="266"/>
    </row>
    <row r="44" spans="1:17">
      <c r="A44" s="295"/>
      <c r="B44" s="295"/>
      <c r="C44" s="298"/>
      <c r="D44" s="298"/>
      <c r="E44" s="167"/>
      <c r="F44" s="301"/>
      <c r="G44" s="304"/>
      <c r="H44" s="130">
        <v>938</v>
      </c>
      <c r="I44" s="113" t="s">
        <v>80</v>
      </c>
      <c r="J44" s="113" t="s">
        <v>73</v>
      </c>
      <c r="K44" s="116" t="s">
        <v>109</v>
      </c>
      <c r="L44" s="128">
        <v>465</v>
      </c>
      <c r="M44" s="33">
        <v>0</v>
      </c>
      <c r="N44" s="33">
        <v>0</v>
      </c>
      <c r="O44" s="33">
        <v>0</v>
      </c>
      <c r="P44" s="102">
        <v>0</v>
      </c>
      <c r="Q44" s="266"/>
    </row>
    <row r="45" spans="1:17">
      <c r="A45" s="295"/>
      <c r="B45" s="295"/>
      <c r="C45" s="298"/>
      <c r="D45" s="298"/>
      <c r="E45" s="167"/>
      <c r="F45" s="301"/>
      <c r="G45" s="304"/>
      <c r="H45" s="130">
        <v>938</v>
      </c>
      <c r="I45" s="113" t="s">
        <v>80</v>
      </c>
      <c r="J45" s="113" t="s">
        <v>73</v>
      </c>
      <c r="K45" s="116" t="s">
        <v>109</v>
      </c>
      <c r="L45" s="129">
        <v>620</v>
      </c>
      <c r="M45" s="33">
        <v>0</v>
      </c>
      <c r="N45" s="33">
        <v>0</v>
      </c>
      <c r="O45" s="33">
        <v>0</v>
      </c>
      <c r="P45" s="102">
        <v>0</v>
      </c>
      <c r="Q45" s="266"/>
    </row>
    <row r="46" spans="1:17">
      <c r="A46" s="295"/>
      <c r="B46" s="295"/>
      <c r="C46" s="298"/>
      <c r="D46" s="298"/>
      <c r="E46" s="167"/>
      <c r="F46" s="301"/>
      <c r="G46" s="304"/>
      <c r="H46" s="130">
        <v>938</v>
      </c>
      <c r="I46" s="113" t="s">
        <v>80</v>
      </c>
      <c r="J46" s="113" t="s">
        <v>73</v>
      </c>
      <c r="K46" s="116" t="s">
        <v>110</v>
      </c>
      <c r="L46" s="129">
        <v>622</v>
      </c>
      <c r="M46" s="33"/>
      <c r="N46" s="33"/>
      <c r="O46" s="33"/>
      <c r="P46" s="102"/>
      <c r="Q46" s="266"/>
    </row>
    <row r="47" spans="1:17">
      <c r="A47" s="295"/>
      <c r="B47" s="295"/>
      <c r="C47" s="298"/>
      <c r="D47" s="298"/>
      <c r="E47" s="167"/>
      <c r="F47" s="301"/>
      <c r="G47" s="304"/>
      <c r="H47" s="130">
        <v>938</v>
      </c>
      <c r="I47" s="113" t="s">
        <v>80</v>
      </c>
      <c r="J47" s="113" t="s">
        <v>73</v>
      </c>
      <c r="K47" s="116" t="s">
        <v>111</v>
      </c>
      <c r="L47" s="129">
        <v>620</v>
      </c>
      <c r="M47" s="33">
        <v>0</v>
      </c>
      <c r="N47" s="33">
        <v>0</v>
      </c>
      <c r="O47" s="33">
        <v>0</v>
      </c>
      <c r="P47" s="102">
        <v>0</v>
      </c>
      <c r="Q47" s="266"/>
    </row>
    <row r="48" spans="1:17">
      <c r="A48" s="295"/>
      <c r="B48" s="295"/>
      <c r="C48" s="298"/>
      <c r="D48" s="298"/>
      <c r="E48" s="167"/>
      <c r="F48" s="301"/>
      <c r="G48" s="304"/>
      <c r="H48" s="130">
        <v>938</v>
      </c>
      <c r="I48" s="113" t="s">
        <v>80</v>
      </c>
      <c r="J48" s="113" t="s">
        <v>73</v>
      </c>
      <c r="K48" s="116" t="s">
        <v>299</v>
      </c>
      <c r="L48" s="129">
        <v>240</v>
      </c>
      <c r="M48" s="33">
        <v>1200</v>
      </c>
      <c r="N48" s="33">
        <v>0</v>
      </c>
      <c r="O48" s="33">
        <v>0</v>
      </c>
      <c r="P48" s="102">
        <f t="shared" si="0"/>
        <v>0</v>
      </c>
      <c r="Q48" s="266">
        <v>0</v>
      </c>
    </row>
    <row r="49" spans="1:17">
      <c r="A49" s="295"/>
      <c r="B49" s="295"/>
      <c r="C49" s="298"/>
      <c r="D49" s="298"/>
      <c r="E49" s="167"/>
      <c r="F49" s="301"/>
      <c r="G49" s="304"/>
      <c r="H49" s="130">
        <v>938</v>
      </c>
      <c r="I49" s="113" t="s">
        <v>80</v>
      </c>
      <c r="J49" s="113" t="s">
        <v>73</v>
      </c>
      <c r="K49" s="116" t="s">
        <v>299</v>
      </c>
      <c r="L49" s="129">
        <v>620</v>
      </c>
      <c r="M49" s="33">
        <v>0</v>
      </c>
      <c r="N49" s="33">
        <v>43.59449</v>
      </c>
      <c r="O49" s="33">
        <v>43.59449</v>
      </c>
      <c r="P49" s="102">
        <v>0</v>
      </c>
      <c r="Q49" s="266">
        <f t="shared" si="1"/>
        <v>100</v>
      </c>
    </row>
    <row r="50" spans="1:17">
      <c r="A50" s="295"/>
      <c r="B50" s="295"/>
      <c r="C50" s="298"/>
      <c r="D50" s="298"/>
      <c r="E50" s="167"/>
      <c r="F50" s="301"/>
      <c r="G50" s="304"/>
      <c r="H50" s="130">
        <v>938</v>
      </c>
      <c r="I50" s="113" t="s">
        <v>80</v>
      </c>
      <c r="J50" s="113" t="s">
        <v>73</v>
      </c>
      <c r="K50" s="116" t="s">
        <v>300</v>
      </c>
      <c r="L50" s="129">
        <v>244</v>
      </c>
      <c r="M50" s="33">
        <v>40</v>
      </c>
      <c r="N50" s="33">
        <v>40</v>
      </c>
      <c r="O50" s="33">
        <v>0</v>
      </c>
      <c r="P50" s="102">
        <f t="shared" si="0"/>
        <v>0</v>
      </c>
      <c r="Q50" s="266">
        <f>O50/N50*100</f>
        <v>0</v>
      </c>
    </row>
    <row r="51" spans="1:17">
      <c r="A51" s="296"/>
      <c r="B51" s="296"/>
      <c r="C51" s="299"/>
      <c r="D51" s="299"/>
      <c r="E51" s="168"/>
      <c r="F51" s="302"/>
      <c r="G51" s="305"/>
      <c r="H51" s="130">
        <v>938</v>
      </c>
      <c r="I51" s="113" t="s">
        <v>80</v>
      </c>
      <c r="J51" s="113" t="s">
        <v>73</v>
      </c>
      <c r="K51" s="116" t="s">
        <v>301</v>
      </c>
      <c r="L51" s="129">
        <v>244</v>
      </c>
      <c r="M51" s="33">
        <v>600</v>
      </c>
      <c r="N51" s="33">
        <v>126</v>
      </c>
      <c r="O51" s="33">
        <v>0</v>
      </c>
      <c r="P51" s="102">
        <f>O51/M51*100</f>
        <v>0</v>
      </c>
      <c r="Q51" s="266">
        <f t="shared" si="1"/>
        <v>0</v>
      </c>
    </row>
    <row r="52" spans="1:17">
      <c r="A52" s="294" t="s">
        <v>75</v>
      </c>
      <c r="B52" s="294">
        <v>5</v>
      </c>
      <c r="C52" s="297" t="s">
        <v>77</v>
      </c>
      <c r="D52" s="297"/>
      <c r="E52" s="294"/>
      <c r="F52" s="356" t="s">
        <v>106</v>
      </c>
      <c r="G52" s="303" t="s">
        <v>74</v>
      </c>
      <c r="H52" s="130">
        <v>938</v>
      </c>
      <c r="I52" s="113" t="s">
        <v>80</v>
      </c>
      <c r="J52" s="113" t="s">
        <v>73</v>
      </c>
      <c r="K52" s="116" t="s">
        <v>322</v>
      </c>
      <c r="L52" s="129">
        <v>620</v>
      </c>
      <c r="M52" s="33">
        <v>0</v>
      </c>
      <c r="N52" s="33">
        <v>300</v>
      </c>
      <c r="O52" s="33">
        <v>300</v>
      </c>
      <c r="P52" s="102">
        <v>0</v>
      </c>
      <c r="Q52" s="266">
        <f t="shared" si="1"/>
        <v>100</v>
      </c>
    </row>
    <row r="53" spans="1:17">
      <c r="A53" s="295"/>
      <c r="B53" s="295"/>
      <c r="C53" s="298"/>
      <c r="D53" s="298"/>
      <c r="E53" s="295"/>
      <c r="F53" s="357"/>
      <c r="G53" s="304"/>
      <c r="H53" s="130">
        <v>938</v>
      </c>
      <c r="I53" s="113" t="s">
        <v>80</v>
      </c>
      <c r="J53" s="113" t="s">
        <v>73</v>
      </c>
      <c r="K53" s="116" t="s">
        <v>112</v>
      </c>
      <c r="L53" s="129">
        <v>620</v>
      </c>
      <c r="M53" s="33"/>
      <c r="N53" s="33"/>
      <c r="O53" s="33"/>
      <c r="P53" s="102"/>
      <c r="Q53" s="266"/>
    </row>
    <row r="54" spans="1:17">
      <c r="A54" s="296"/>
      <c r="B54" s="296"/>
      <c r="C54" s="299"/>
      <c r="D54" s="299"/>
      <c r="E54" s="296"/>
      <c r="F54" s="358"/>
      <c r="G54" s="305"/>
      <c r="H54" s="130">
        <v>938</v>
      </c>
      <c r="I54" s="113" t="s">
        <v>102</v>
      </c>
      <c r="J54" s="113" t="s">
        <v>73</v>
      </c>
      <c r="K54" s="116" t="s">
        <v>132</v>
      </c>
      <c r="L54" s="128" t="s">
        <v>302</v>
      </c>
      <c r="M54" s="33"/>
      <c r="N54" s="33"/>
      <c r="O54" s="33"/>
      <c r="P54" s="102"/>
      <c r="Q54" s="266"/>
    </row>
    <row r="55" spans="1:17">
      <c r="A55" s="352" t="s">
        <v>75</v>
      </c>
      <c r="B55" s="352">
        <v>5</v>
      </c>
      <c r="C55" s="354" t="s">
        <v>267</v>
      </c>
      <c r="D55" s="297"/>
      <c r="E55" s="294"/>
      <c r="F55" s="300" t="s">
        <v>276</v>
      </c>
      <c r="G55" s="303" t="s">
        <v>74</v>
      </c>
      <c r="H55" s="127">
        <v>938</v>
      </c>
      <c r="I55" s="113" t="s">
        <v>102</v>
      </c>
      <c r="J55" s="113" t="s">
        <v>73</v>
      </c>
      <c r="K55" s="116" t="s">
        <v>304</v>
      </c>
      <c r="L55" s="128">
        <v>460</v>
      </c>
      <c r="M55" s="33">
        <v>0</v>
      </c>
      <c r="N55" s="33">
        <v>8802.6908399999993</v>
      </c>
      <c r="O55" s="33">
        <v>8802.6908399999993</v>
      </c>
      <c r="P55" s="102">
        <v>0</v>
      </c>
      <c r="Q55" s="266">
        <f t="shared" si="1"/>
        <v>100</v>
      </c>
    </row>
    <row r="56" spans="1:17">
      <c r="A56" s="353"/>
      <c r="B56" s="353"/>
      <c r="C56" s="355"/>
      <c r="D56" s="299"/>
      <c r="E56" s="296"/>
      <c r="F56" s="302"/>
      <c r="G56" s="305"/>
      <c r="H56" s="127">
        <v>938</v>
      </c>
      <c r="I56" s="113" t="s">
        <v>102</v>
      </c>
      <c r="J56" s="113" t="s">
        <v>73</v>
      </c>
      <c r="K56" s="116" t="s">
        <v>323</v>
      </c>
      <c r="L56" s="128">
        <v>460</v>
      </c>
      <c r="M56" s="33">
        <v>0</v>
      </c>
      <c r="N56" s="33">
        <v>0.88036000000000003</v>
      </c>
      <c r="O56" s="33">
        <v>0.88036000000000003</v>
      </c>
      <c r="P56" s="102">
        <v>0</v>
      </c>
      <c r="Q56" s="266">
        <f>O56/N56*100</f>
        <v>100</v>
      </c>
    </row>
    <row r="57" spans="1:17" ht="72">
      <c r="A57" s="169" t="s">
        <v>75</v>
      </c>
      <c r="B57" s="169">
        <v>5</v>
      </c>
      <c r="C57" s="170" t="s">
        <v>267</v>
      </c>
      <c r="D57" s="126"/>
      <c r="E57" s="125"/>
      <c r="F57" s="171" t="s">
        <v>324</v>
      </c>
      <c r="G57" s="120" t="s">
        <v>74</v>
      </c>
      <c r="H57" s="127">
        <v>938</v>
      </c>
      <c r="I57" s="113" t="s">
        <v>102</v>
      </c>
      <c r="J57" s="113" t="s">
        <v>73</v>
      </c>
      <c r="K57" s="116" t="s">
        <v>303</v>
      </c>
      <c r="L57" s="128">
        <v>620</v>
      </c>
      <c r="M57" s="33">
        <v>0</v>
      </c>
      <c r="N57" s="33">
        <v>8080.8080799999998</v>
      </c>
      <c r="O57" s="33">
        <v>8080.8080799999998</v>
      </c>
      <c r="P57" s="102">
        <v>0</v>
      </c>
      <c r="Q57" s="266">
        <f>O57/N57*100</f>
        <v>100</v>
      </c>
    </row>
  </sheetData>
  <mergeCells count="109">
    <mergeCell ref="A55:A56"/>
    <mergeCell ref="B55:B56"/>
    <mergeCell ref="C55:C56"/>
    <mergeCell ref="D55:D56"/>
    <mergeCell ref="E55:E56"/>
    <mergeCell ref="F55:F56"/>
    <mergeCell ref="G55:G56"/>
    <mergeCell ref="G21:G23"/>
    <mergeCell ref="G16:G18"/>
    <mergeCell ref="G19:G20"/>
    <mergeCell ref="A24:A25"/>
    <mergeCell ref="B24:B25"/>
    <mergeCell ref="C24:C25"/>
    <mergeCell ref="A52:A54"/>
    <mergeCell ref="B52:B54"/>
    <mergeCell ref="C52:C54"/>
    <mergeCell ref="D52:D54"/>
    <mergeCell ref="E52:E54"/>
    <mergeCell ref="F52:F54"/>
    <mergeCell ref="G52:G54"/>
    <mergeCell ref="A19:A20"/>
    <mergeCell ref="B19:B20"/>
    <mergeCell ref="C19:C20"/>
    <mergeCell ref="D19:D20"/>
    <mergeCell ref="A1:F1"/>
    <mergeCell ref="F7:F8"/>
    <mergeCell ref="A2:Q2"/>
    <mergeCell ref="E3:P3"/>
    <mergeCell ref="A5:E5"/>
    <mergeCell ref="F5:F6"/>
    <mergeCell ref="G5:G6"/>
    <mergeCell ref="H5:L5"/>
    <mergeCell ref="M5:O5"/>
    <mergeCell ref="P5:Q5"/>
    <mergeCell ref="A7:A8"/>
    <mergeCell ref="B7:B8"/>
    <mergeCell ref="C7:C8"/>
    <mergeCell ref="D7:D8"/>
    <mergeCell ref="E7:E8"/>
    <mergeCell ref="B9:B10"/>
    <mergeCell ref="C9:C10"/>
    <mergeCell ref="D9:D10"/>
    <mergeCell ref="E9:E10"/>
    <mergeCell ref="F9:F10"/>
    <mergeCell ref="F12:F13"/>
    <mergeCell ref="A14:A15"/>
    <mergeCell ref="B14:B15"/>
    <mergeCell ref="C14:C15"/>
    <mergeCell ref="D14:D15"/>
    <mergeCell ref="E14:E15"/>
    <mergeCell ref="F14:F15"/>
    <mergeCell ref="A9:A10"/>
    <mergeCell ref="A16:A18"/>
    <mergeCell ref="B16:B18"/>
    <mergeCell ref="C16:C18"/>
    <mergeCell ref="D16:D18"/>
    <mergeCell ref="E16:E18"/>
    <mergeCell ref="F16:F18"/>
    <mergeCell ref="D24:D25"/>
    <mergeCell ref="E24:E25"/>
    <mergeCell ref="F24:F25"/>
    <mergeCell ref="E19:E20"/>
    <mergeCell ref="F19:F20"/>
    <mergeCell ref="A21:A23"/>
    <mergeCell ref="B21:B23"/>
    <mergeCell ref="C21:C23"/>
    <mergeCell ref="D21:D23"/>
    <mergeCell ref="E21:E23"/>
    <mergeCell ref="F21:F23"/>
    <mergeCell ref="A26:A28"/>
    <mergeCell ref="B26:B28"/>
    <mergeCell ref="C26:C28"/>
    <mergeCell ref="D26:D28"/>
    <mergeCell ref="E27:E28"/>
    <mergeCell ref="F27:F28"/>
    <mergeCell ref="G27:G28"/>
    <mergeCell ref="A29:A31"/>
    <mergeCell ref="B29:B31"/>
    <mergeCell ref="C29:C31"/>
    <mergeCell ref="D29:D31"/>
    <mergeCell ref="E29:E31"/>
    <mergeCell ref="F29:F31"/>
    <mergeCell ref="A34:A35"/>
    <mergeCell ref="B34:B35"/>
    <mergeCell ref="C34:C35"/>
    <mergeCell ref="D34:D35"/>
    <mergeCell ref="E34:E35"/>
    <mergeCell ref="F34:F35"/>
    <mergeCell ref="A36:A37"/>
    <mergeCell ref="B36:B37"/>
    <mergeCell ref="C36:C37"/>
    <mergeCell ref="D36:D37"/>
    <mergeCell ref="E36:E37"/>
    <mergeCell ref="J38:J39"/>
    <mergeCell ref="A40:A51"/>
    <mergeCell ref="B40:B51"/>
    <mergeCell ref="C40:C51"/>
    <mergeCell ref="D40:D51"/>
    <mergeCell ref="F40:F51"/>
    <mergeCell ref="G40:G51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</mergeCells>
  <pageMargins left="0.70866141732283472" right="0.70866141732283472" top="0.74803149606299213" bottom="0.74803149606299213" header="0.31496062992125984" footer="0.31496062992125984"/>
  <pageSetup paperSize="9" scale="7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63"/>
  <sheetViews>
    <sheetView topLeftCell="A5" workbookViewId="0">
      <selection activeCell="A2" sqref="A2:G2"/>
    </sheetView>
  </sheetViews>
  <sheetFormatPr defaultRowHeight="15"/>
  <cols>
    <col min="1" max="1" width="8.140625" customWidth="1"/>
    <col min="2" max="2" width="8.85546875" customWidth="1"/>
    <col min="3" max="3" width="20.140625" customWidth="1"/>
    <col min="4" max="4" width="38.7109375" customWidth="1"/>
    <col min="5" max="5" width="20.28515625" customWidth="1"/>
    <col min="6" max="6" width="18.7109375" customWidth="1"/>
    <col min="7" max="7" width="21.42578125" customWidth="1"/>
    <col min="253" max="253" width="5" customWidth="1"/>
    <col min="254" max="254" width="5.42578125" customWidth="1"/>
    <col min="255" max="255" width="20.140625" customWidth="1"/>
    <col min="256" max="256" width="38.7109375" customWidth="1"/>
    <col min="257" max="262" width="10.7109375" customWidth="1"/>
    <col min="509" max="509" width="5" customWidth="1"/>
    <col min="510" max="510" width="5.42578125" customWidth="1"/>
    <col min="511" max="511" width="20.140625" customWidth="1"/>
    <col min="512" max="512" width="38.7109375" customWidth="1"/>
    <col min="513" max="518" width="10.7109375" customWidth="1"/>
    <col min="765" max="765" width="5" customWidth="1"/>
    <col min="766" max="766" width="5.42578125" customWidth="1"/>
    <col min="767" max="767" width="20.140625" customWidth="1"/>
    <col min="768" max="768" width="38.7109375" customWidth="1"/>
    <col min="769" max="774" width="10.7109375" customWidth="1"/>
    <col min="1021" max="1021" width="5" customWidth="1"/>
    <col min="1022" max="1022" width="5.42578125" customWidth="1"/>
    <col min="1023" max="1023" width="20.140625" customWidth="1"/>
    <col min="1024" max="1024" width="38.7109375" customWidth="1"/>
    <col min="1025" max="1030" width="10.7109375" customWidth="1"/>
    <col min="1277" max="1277" width="5" customWidth="1"/>
    <col min="1278" max="1278" width="5.42578125" customWidth="1"/>
    <col min="1279" max="1279" width="20.140625" customWidth="1"/>
    <col min="1280" max="1280" width="38.7109375" customWidth="1"/>
    <col min="1281" max="1286" width="10.7109375" customWidth="1"/>
    <col min="1533" max="1533" width="5" customWidth="1"/>
    <col min="1534" max="1534" width="5.42578125" customWidth="1"/>
    <col min="1535" max="1535" width="20.140625" customWidth="1"/>
    <col min="1536" max="1536" width="38.7109375" customWidth="1"/>
    <col min="1537" max="1542" width="10.7109375" customWidth="1"/>
    <col min="1789" max="1789" width="5" customWidth="1"/>
    <col min="1790" max="1790" width="5.42578125" customWidth="1"/>
    <col min="1791" max="1791" width="20.140625" customWidth="1"/>
    <col min="1792" max="1792" width="38.7109375" customWidth="1"/>
    <col min="1793" max="1798" width="10.7109375" customWidth="1"/>
    <col min="2045" max="2045" width="5" customWidth="1"/>
    <col min="2046" max="2046" width="5.42578125" customWidth="1"/>
    <col min="2047" max="2047" width="20.140625" customWidth="1"/>
    <col min="2048" max="2048" width="38.7109375" customWidth="1"/>
    <col min="2049" max="2054" width="10.7109375" customWidth="1"/>
    <col min="2301" max="2301" width="5" customWidth="1"/>
    <col min="2302" max="2302" width="5.42578125" customWidth="1"/>
    <col min="2303" max="2303" width="20.140625" customWidth="1"/>
    <col min="2304" max="2304" width="38.7109375" customWidth="1"/>
    <col min="2305" max="2310" width="10.7109375" customWidth="1"/>
    <col min="2557" max="2557" width="5" customWidth="1"/>
    <col min="2558" max="2558" width="5.42578125" customWidth="1"/>
    <col min="2559" max="2559" width="20.140625" customWidth="1"/>
    <col min="2560" max="2560" width="38.7109375" customWidth="1"/>
    <col min="2561" max="2566" width="10.7109375" customWidth="1"/>
    <col min="2813" max="2813" width="5" customWidth="1"/>
    <col min="2814" max="2814" width="5.42578125" customWidth="1"/>
    <col min="2815" max="2815" width="20.140625" customWidth="1"/>
    <col min="2816" max="2816" width="38.7109375" customWidth="1"/>
    <col min="2817" max="2822" width="10.7109375" customWidth="1"/>
    <col min="3069" max="3069" width="5" customWidth="1"/>
    <col min="3070" max="3070" width="5.42578125" customWidth="1"/>
    <col min="3071" max="3071" width="20.140625" customWidth="1"/>
    <col min="3072" max="3072" width="38.7109375" customWidth="1"/>
    <col min="3073" max="3078" width="10.7109375" customWidth="1"/>
    <col min="3325" max="3325" width="5" customWidth="1"/>
    <col min="3326" max="3326" width="5.42578125" customWidth="1"/>
    <col min="3327" max="3327" width="20.140625" customWidth="1"/>
    <col min="3328" max="3328" width="38.7109375" customWidth="1"/>
    <col min="3329" max="3334" width="10.7109375" customWidth="1"/>
    <col min="3581" max="3581" width="5" customWidth="1"/>
    <col min="3582" max="3582" width="5.42578125" customWidth="1"/>
    <col min="3583" max="3583" width="20.140625" customWidth="1"/>
    <col min="3584" max="3584" width="38.7109375" customWidth="1"/>
    <col min="3585" max="3590" width="10.7109375" customWidth="1"/>
    <col min="3837" max="3837" width="5" customWidth="1"/>
    <col min="3838" max="3838" width="5.42578125" customWidth="1"/>
    <col min="3839" max="3839" width="20.140625" customWidth="1"/>
    <col min="3840" max="3840" width="38.7109375" customWidth="1"/>
    <col min="3841" max="3846" width="10.7109375" customWidth="1"/>
    <col min="4093" max="4093" width="5" customWidth="1"/>
    <col min="4094" max="4094" width="5.42578125" customWidth="1"/>
    <col min="4095" max="4095" width="20.140625" customWidth="1"/>
    <col min="4096" max="4096" width="38.7109375" customWidth="1"/>
    <col min="4097" max="4102" width="10.7109375" customWidth="1"/>
    <col min="4349" max="4349" width="5" customWidth="1"/>
    <col min="4350" max="4350" width="5.42578125" customWidth="1"/>
    <col min="4351" max="4351" width="20.140625" customWidth="1"/>
    <col min="4352" max="4352" width="38.7109375" customWidth="1"/>
    <col min="4353" max="4358" width="10.7109375" customWidth="1"/>
    <col min="4605" max="4605" width="5" customWidth="1"/>
    <col min="4606" max="4606" width="5.42578125" customWidth="1"/>
    <col min="4607" max="4607" width="20.140625" customWidth="1"/>
    <col min="4608" max="4608" width="38.7109375" customWidth="1"/>
    <col min="4609" max="4614" width="10.7109375" customWidth="1"/>
    <col min="4861" max="4861" width="5" customWidth="1"/>
    <col min="4862" max="4862" width="5.42578125" customWidth="1"/>
    <col min="4863" max="4863" width="20.140625" customWidth="1"/>
    <col min="4864" max="4864" width="38.7109375" customWidth="1"/>
    <col min="4865" max="4870" width="10.7109375" customWidth="1"/>
    <col min="5117" max="5117" width="5" customWidth="1"/>
    <col min="5118" max="5118" width="5.42578125" customWidth="1"/>
    <col min="5119" max="5119" width="20.140625" customWidth="1"/>
    <col min="5120" max="5120" width="38.7109375" customWidth="1"/>
    <col min="5121" max="5126" width="10.7109375" customWidth="1"/>
    <col min="5373" max="5373" width="5" customWidth="1"/>
    <col min="5374" max="5374" width="5.42578125" customWidth="1"/>
    <col min="5375" max="5375" width="20.140625" customWidth="1"/>
    <col min="5376" max="5376" width="38.7109375" customWidth="1"/>
    <col min="5377" max="5382" width="10.7109375" customWidth="1"/>
    <col min="5629" max="5629" width="5" customWidth="1"/>
    <col min="5630" max="5630" width="5.42578125" customWidth="1"/>
    <col min="5631" max="5631" width="20.140625" customWidth="1"/>
    <col min="5632" max="5632" width="38.7109375" customWidth="1"/>
    <col min="5633" max="5638" width="10.7109375" customWidth="1"/>
    <col min="5885" max="5885" width="5" customWidth="1"/>
    <col min="5886" max="5886" width="5.42578125" customWidth="1"/>
    <col min="5887" max="5887" width="20.140625" customWidth="1"/>
    <col min="5888" max="5888" width="38.7109375" customWidth="1"/>
    <col min="5889" max="5894" width="10.7109375" customWidth="1"/>
    <col min="6141" max="6141" width="5" customWidth="1"/>
    <col min="6142" max="6142" width="5.42578125" customWidth="1"/>
    <col min="6143" max="6143" width="20.140625" customWidth="1"/>
    <col min="6144" max="6144" width="38.7109375" customWidth="1"/>
    <col min="6145" max="6150" width="10.7109375" customWidth="1"/>
    <col min="6397" max="6397" width="5" customWidth="1"/>
    <col min="6398" max="6398" width="5.42578125" customWidth="1"/>
    <col min="6399" max="6399" width="20.140625" customWidth="1"/>
    <col min="6400" max="6400" width="38.7109375" customWidth="1"/>
    <col min="6401" max="6406" width="10.7109375" customWidth="1"/>
    <col min="6653" max="6653" width="5" customWidth="1"/>
    <col min="6654" max="6654" width="5.42578125" customWidth="1"/>
    <col min="6655" max="6655" width="20.140625" customWidth="1"/>
    <col min="6656" max="6656" width="38.7109375" customWidth="1"/>
    <col min="6657" max="6662" width="10.7109375" customWidth="1"/>
    <col min="6909" max="6909" width="5" customWidth="1"/>
    <col min="6910" max="6910" width="5.42578125" customWidth="1"/>
    <col min="6911" max="6911" width="20.140625" customWidth="1"/>
    <col min="6912" max="6912" width="38.7109375" customWidth="1"/>
    <col min="6913" max="6918" width="10.7109375" customWidth="1"/>
    <col min="7165" max="7165" width="5" customWidth="1"/>
    <col min="7166" max="7166" width="5.42578125" customWidth="1"/>
    <col min="7167" max="7167" width="20.140625" customWidth="1"/>
    <col min="7168" max="7168" width="38.7109375" customWidth="1"/>
    <col min="7169" max="7174" width="10.7109375" customWidth="1"/>
    <col min="7421" max="7421" width="5" customWidth="1"/>
    <col min="7422" max="7422" width="5.42578125" customWidth="1"/>
    <col min="7423" max="7423" width="20.140625" customWidth="1"/>
    <col min="7424" max="7424" width="38.7109375" customWidth="1"/>
    <col min="7425" max="7430" width="10.7109375" customWidth="1"/>
    <col min="7677" max="7677" width="5" customWidth="1"/>
    <col min="7678" max="7678" width="5.42578125" customWidth="1"/>
    <col min="7679" max="7679" width="20.140625" customWidth="1"/>
    <col min="7680" max="7680" width="38.7109375" customWidth="1"/>
    <col min="7681" max="7686" width="10.7109375" customWidth="1"/>
    <col min="7933" max="7933" width="5" customWidth="1"/>
    <col min="7934" max="7934" width="5.42578125" customWidth="1"/>
    <col min="7935" max="7935" width="20.140625" customWidth="1"/>
    <col min="7936" max="7936" width="38.7109375" customWidth="1"/>
    <col min="7937" max="7942" width="10.7109375" customWidth="1"/>
    <col min="8189" max="8189" width="5" customWidth="1"/>
    <col min="8190" max="8190" width="5.42578125" customWidth="1"/>
    <col min="8191" max="8191" width="20.140625" customWidth="1"/>
    <col min="8192" max="8192" width="38.7109375" customWidth="1"/>
    <col min="8193" max="8198" width="10.7109375" customWidth="1"/>
    <col min="8445" max="8445" width="5" customWidth="1"/>
    <col min="8446" max="8446" width="5.42578125" customWidth="1"/>
    <col min="8447" max="8447" width="20.140625" customWidth="1"/>
    <col min="8448" max="8448" width="38.7109375" customWidth="1"/>
    <col min="8449" max="8454" width="10.7109375" customWidth="1"/>
    <col min="8701" max="8701" width="5" customWidth="1"/>
    <col min="8702" max="8702" width="5.42578125" customWidth="1"/>
    <col min="8703" max="8703" width="20.140625" customWidth="1"/>
    <col min="8704" max="8704" width="38.7109375" customWidth="1"/>
    <col min="8705" max="8710" width="10.7109375" customWidth="1"/>
    <col min="8957" max="8957" width="5" customWidth="1"/>
    <col min="8958" max="8958" width="5.42578125" customWidth="1"/>
    <col min="8959" max="8959" width="20.140625" customWidth="1"/>
    <col min="8960" max="8960" width="38.7109375" customWidth="1"/>
    <col min="8961" max="8966" width="10.7109375" customWidth="1"/>
    <col min="9213" max="9213" width="5" customWidth="1"/>
    <col min="9214" max="9214" width="5.42578125" customWidth="1"/>
    <col min="9215" max="9215" width="20.140625" customWidth="1"/>
    <col min="9216" max="9216" width="38.7109375" customWidth="1"/>
    <col min="9217" max="9222" width="10.7109375" customWidth="1"/>
    <col min="9469" max="9469" width="5" customWidth="1"/>
    <col min="9470" max="9470" width="5.42578125" customWidth="1"/>
    <col min="9471" max="9471" width="20.140625" customWidth="1"/>
    <col min="9472" max="9472" width="38.7109375" customWidth="1"/>
    <col min="9473" max="9478" width="10.7109375" customWidth="1"/>
    <col min="9725" max="9725" width="5" customWidth="1"/>
    <col min="9726" max="9726" width="5.42578125" customWidth="1"/>
    <col min="9727" max="9727" width="20.140625" customWidth="1"/>
    <col min="9728" max="9728" width="38.7109375" customWidth="1"/>
    <col min="9729" max="9734" width="10.7109375" customWidth="1"/>
    <col min="9981" max="9981" width="5" customWidth="1"/>
    <col min="9982" max="9982" width="5.42578125" customWidth="1"/>
    <col min="9983" max="9983" width="20.140625" customWidth="1"/>
    <col min="9984" max="9984" width="38.7109375" customWidth="1"/>
    <col min="9985" max="9990" width="10.7109375" customWidth="1"/>
    <col min="10237" max="10237" width="5" customWidth="1"/>
    <col min="10238" max="10238" width="5.42578125" customWidth="1"/>
    <col min="10239" max="10239" width="20.140625" customWidth="1"/>
    <col min="10240" max="10240" width="38.7109375" customWidth="1"/>
    <col min="10241" max="10246" width="10.7109375" customWidth="1"/>
    <col min="10493" max="10493" width="5" customWidth="1"/>
    <col min="10494" max="10494" width="5.42578125" customWidth="1"/>
    <col min="10495" max="10495" width="20.140625" customWidth="1"/>
    <col min="10496" max="10496" width="38.7109375" customWidth="1"/>
    <col min="10497" max="10502" width="10.7109375" customWidth="1"/>
    <col min="10749" max="10749" width="5" customWidth="1"/>
    <col min="10750" max="10750" width="5.42578125" customWidth="1"/>
    <col min="10751" max="10751" width="20.140625" customWidth="1"/>
    <col min="10752" max="10752" width="38.7109375" customWidth="1"/>
    <col min="10753" max="10758" width="10.7109375" customWidth="1"/>
    <col min="11005" max="11005" width="5" customWidth="1"/>
    <col min="11006" max="11006" width="5.42578125" customWidth="1"/>
    <col min="11007" max="11007" width="20.140625" customWidth="1"/>
    <col min="11008" max="11008" width="38.7109375" customWidth="1"/>
    <col min="11009" max="11014" width="10.7109375" customWidth="1"/>
    <col min="11261" max="11261" width="5" customWidth="1"/>
    <col min="11262" max="11262" width="5.42578125" customWidth="1"/>
    <col min="11263" max="11263" width="20.140625" customWidth="1"/>
    <col min="11264" max="11264" width="38.7109375" customWidth="1"/>
    <col min="11265" max="11270" width="10.7109375" customWidth="1"/>
    <col min="11517" max="11517" width="5" customWidth="1"/>
    <col min="11518" max="11518" width="5.42578125" customWidth="1"/>
    <col min="11519" max="11519" width="20.140625" customWidth="1"/>
    <col min="11520" max="11520" width="38.7109375" customWidth="1"/>
    <col min="11521" max="11526" width="10.7109375" customWidth="1"/>
    <col min="11773" max="11773" width="5" customWidth="1"/>
    <col min="11774" max="11774" width="5.42578125" customWidth="1"/>
    <col min="11775" max="11775" width="20.140625" customWidth="1"/>
    <col min="11776" max="11776" width="38.7109375" customWidth="1"/>
    <col min="11777" max="11782" width="10.7109375" customWidth="1"/>
    <col min="12029" max="12029" width="5" customWidth="1"/>
    <col min="12030" max="12030" width="5.42578125" customWidth="1"/>
    <col min="12031" max="12031" width="20.140625" customWidth="1"/>
    <col min="12032" max="12032" width="38.7109375" customWidth="1"/>
    <col min="12033" max="12038" width="10.7109375" customWidth="1"/>
    <col min="12285" max="12285" width="5" customWidth="1"/>
    <col min="12286" max="12286" width="5.42578125" customWidth="1"/>
    <col min="12287" max="12287" width="20.140625" customWidth="1"/>
    <col min="12288" max="12288" width="38.7109375" customWidth="1"/>
    <col min="12289" max="12294" width="10.7109375" customWidth="1"/>
    <col min="12541" max="12541" width="5" customWidth="1"/>
    <col min="12542" max="12542" width="5.42578125" customWidth="1"/>
    <col min="12543" max="12543" width="20.140625" customWidth="1"/>
    <col min="12544" max="12544" width="38.7109375" customWidth="1"/>
    <col min="12545" max="12550" width="10.7109375" customWidth="1"/>
    <col min="12797" max="12797" width="5" customWidth="1"/>
    <col min="12798" max="12798" width="5.42578125" customWidth="1"/>
    <col min="12799" max="12799" width="20.140625" customWidth="1"/>
    <col min="12800" max="12800" width="38.7109375" customWidth="1"/>
    <col min="12801" max="12806" width="10.7109375" customWidth="1"/>
    <col min="13053" max="13053" width="5" customWidth="1"/>
    <col min="13054" max="13054" width="5.42578125" customWidth="1"/>
    <col min="13055" max="13055" width="20.140625" customWidth="1"/>
    <col min="13056" max="13056" width="38.7109375" customWidth="1"/>
    <col min="13057" max="13062" width="10.7109375" customWidth="1"/>
    <col min="13309" max="13309" width="5" customWidth="1"/>
    <col min="13310" max="13310" width="5.42578125" customWidth="1"/>
    <col min="13311" max="13311" width="20.140625" customWidth="1"/>
    <col min="13312" max="13312" width="38.7109375" customWidth="1"/>
    <col min="13313" max="13318" width="10.7109375" customWidth="1"/>
    <col min="13565" max="13565" width="5" customWidth="1"/>
    <col min="13566" max="13566" width="5.42578125" customWidth="1"/>
    <col min="13567" max="13567" width="20.140625" customWidth="1"/>
    <col min="13568" max="13568" width="38.7109375" customWidth="1"/>
    <col min="13569" max="13574" width="10.7109375" customWidth="1"/>
    <col min="13821" max="13821" width="5" customWidth="1"/>
    <col min="13822" max="13822" width="5.42578125" customWidth="1"/>
    <col min="13823" max="13823" width="20.140625" customWidth="1"/>
    <col min="13824" max="13824" width="38.7109375" customWidth="1"/>
    <col min="13825" max="13830" width="10.7109375" customWidth="1"/>
    <col min="14077" max="14077" width="5" customWidth="1"/>
    <col min="14078" max="14078" width="5.42578125" customWidth="1"/>
    <col min="14079" max="14079" width="20.140625" customWidth="1"/>
    <col min="14080" max="14080" width="38.7109375" customWidth="1"/>
    <col min="14081" max="14086" width="10.7109375" customWidth="1"/>
    <col min="14333" max="14333" width="5" customWidth="1"/>
    <col min="14334" max="14334" width="5.42578125" customWidth="1"/>
    <col min="14335" max="14335" width="20.140625" customWidth="1"/>
    <col min="14336" max="14336" width="38.7109375" customWidth="1"/>
    <col min="14337" max="14342" width="10.7109375" customWidth="1"/>
    <col min="14589" max="14589" width="5" customWidth="1"/>
    <col min="14590" max="14590" width="5.42578125" customWidth="1"/>
    <col min="14591" max="14591" width="20.140625" customWidth="1"/>
    <col min="14592" max="14592" width="38.7109375" customWidth="1"/>
    <col min="14593" max="14598" width="10.7109375" customWidth="1"/>
    <col min="14845" max="14845" width="5" customWidth="1"/>
    <col min="14846" max="14846" width="5.42578125" customWidth="1"/>
    <col min="14847" max="14847" width="20.140625" customWidth="1"/>
    <col min="14848" max="14848" width="38.7109375" customWidth="1"/>
    <col min="14849" max="14854" width="10.7109375" customWidth="1"/>
    <col min="15101" max="15101" width="5" customWidth="1"/>
    <col min="15102" max="15102" width="5.42578125" customWidth="1"/>
    <col min="15103" max="15103" width="20.140625" customWidth="1"/>
    <col min="15104" max="15104" width="38.7109375" customWidth="1"/>
    <col min="15105" max="15110" width="10.7109375" customWidth="1"/>
    <col min="15357" max="15357" width="5" customWidth="1"/>
    <col min="15358" max="15358" width="5.42578125" customWidth="1"/>
    <col min="15359" max="15359" width="20.140625" customWidth="1"/>
    <col min="15360" max="15360" width="38.7109375" customWidth="1"/>
    <col min="15361" max="15366" width="10.7109375" customWidth="1"/>
    <col min="15613" max="15613" width="5" customWidth="1"/>
    <col min="15614" max="15614" width="5.42578125" customWidth="1"/>
    <col min="15615" max="15615" width="20.140625" customWidth="1"/>
    <col min="15616" max="15616" width="38.7109375" customWidth="1"/>
    <col min="15617" max="15622" width="10.7109375" customWidth="1"/>
    <col min="15869" max="15869" width="5" customWidth="1"/>
    <col min="15870" max="15870" width="5.42578125" customWidth="1"/>
    <col min="15871" max="15871" width="20.140625" customWidth="1"/>
    <col min="15872" max="15872" width="38.7109375" customWidth="1"/>
    <col min="15873" max="15878" width="10.7109375" customWidth="1"/>
    <col min="16125" max="16125" width="5" customWidth="1"/>
    <col min="16126" max="16126" width="5.42578125" customWidth="1"/>
    <col min="16127" max="16127" width="20.140625" customWidth="1"/>
    <col min="16128" max="16128" width="38.7109375" customWidth="1"/>
    <col min="16129" max="16134" width="10.7109375" customWidth="1"/>
  </cols>
  <sheetData>
    <row r="1" spans="1:7" ht="18.75">
      <c r="A1" s="371" t="s">
        <v>25</v>
      </c>
      <c r="B1" s="371"/>
      <c r="C1" s="371"/>
      <c r="D1" s="172"/>
      <c r="E1" s="173"/>
      <c r="F1" s="173"/>
      <c r="G1" s="174"/>
    </row>
    <row r="2" spans="1:7" ht="68.25" customHeight="1">
      <c r="A2" s="368" t="s">
        <v>424</v>
      </c>
      <c r="B2" s="369"/>
      <c r="C2" s="369"/>
      <c r="D2" s="369"/>
      <c r="E2" s="369"/>
      <c r="F2" s="369"/>
      <c r="G2" s="369"/>
    </row>
    <row r="3" spans="1:7" ht="26.25" customHeight="1">
      <c r="A3" s="175"/>
      <c r="B3" s="368" t="s">
        <v>325</v>
      </c>
      <c r="C3" s="370"/>
      <c r="D3" s="370"/>
      <c r="E3" s="370"/>
      <c r="F3" s="370"/>
      <c r="G3" s="370"/>
    </row>
    <row r="4" spans="1:7" ht="16.5" hidden="1" customHeight="1">
      <c r="A4" s="176"/>
      <c r="B4" s="176"/>
      <c r="C4" s="176"/>
      <c r="D4" s="176"/>
      <c r="E4" s="177"/>
      <c r="F4" s="177"/>
      <c r="G4" s="177"/>
    </row>
    <row r="5" spans="1:7" ht="18" customHeight="1">
      <c r="A5" s="372" t="s">
        <v>0</v>
      </c>
      <c r="B5" s="373"/>
      <c r="C5" s="372" t="s">
        <v>20</v>
      </c>
      <c r="D5" s="372" t="s">
        <v>326</v>
      </c>
      <c r="E5" s="343" t="s">
        <v>327</v>
      </c>
      <c r="F5" s="374"/>
      <c r="G5" s="375" t="s">
        <v>328</v>
      </c>
    </row>
    <row r="6" spans="1:7" ht="15" customHeight="1">
      <c r="A6" s="372"/>
      <c r="B6" s="373"/>
      <c r="C6" s="373" t="s">
        <v>9</v>
      </c>
      <c r="D6" s="373"/>
      <c r="E6" s="345" t="s">
        <v>329</v>
      </c>
      <c r="F6" s="345" t="s">
        <v>330</v>
      </c>
      <c r="G6" s="376"/>
    </row>
    <row r="7" spans="1:7" ht="15" customHeight="1">
      <c r="A7" s="178" t="s">
        <v>5</v>
      </c>
      <c r="B7" s="178" t="s">
        <v>6</v>
      </c>
      <c r="C7" s="373"/>
      <c r="D7" s="373"/>
      <c r="E7" s="345"/>
      <c r="F7" s="378"/>
      <c r="G7" s="377"/>
    </row>
    <row r="8" spans="1:7" ht="15" customHeight="1">
      <c r="A8" s="178"/>
      <c r="B8" s="178"/>
      <c r="C8" s="361" t="s">
        <v>331</v>
      </c>
      <c r="D8" s="179" t="s">
        <v>15</v>
      </c>
      <c r="E8" s="180">
        <f>E9+E14+E15</f>
        <v>153131.25841000001</v>
      </c>
      <c r="F8" s="180">
        <f>F9+F14+F15</f>
        <v>152919.01331000001</v>
      </c>
      <c r="G8" s="180">
        <f>F8/E8*100</f>
        <v>99.86139661999529</v>
      </c>
    </row>
    <row r="9" spans="1:7" ht="15" customHeight="1">
      <c r="A9" s="178"/>
      <c r="B9" s="178"/>
      <c r="C9" s="361"/>
      <c r="D9" s="181" t="s">
        <v>332</v>
      </c>
      <c r="E9" s="182">
        <f>E11+E12+E13+0.1</f>
        <v>144002.53437000001</v>
      </c>
      <c r="F9" s="182">
        <f>F11+F12+F13</f>
        <v>143121.97136</v>
      </c>
      <c r="G9" s="182">
        <f>F9/E9*100</f>
        <v>99.388508671842189</v>
      </c>
    </row>
    <row r="10" spans="1:7" ht="15.75">
      <c r="A10" s="178"/>
      <c r="B10" s="178"/>
      <c r="C10" s="361"/>
      <c r="D10" s="183" t="s">
        <v>333</v>
      </c>
      <c r="E10" s="182"/>
      <c r="F10" s="182"/>
      <c r="G10" s="182"/>
    </row>
    <row r="11" spans="1:7" ht="31.5">
      <c r="A11" s="178"/>
      <c r="B11" s="178"/>
      <c r="C11" s="361"/>
      <c r="D11" s="184" t="s">
        <v>334</v>
      </c>
      <c r="E11" s="182">
        <f>E19+E27+E37+E48+E56</f>
        <v>123769.98156000001</v>
      </c>
      <c r="F11" s="182">
        <f>F19+F27+F37+F48+F56</f>
        <v>122889.51855000001</v>
      </c>
      <c r="G11" s="182">
        <f>F11/E11*100</f>
        <v>99.288629602345708</v>
      </c>
    </row>
    <row r="12" spans="1:7" ht="31.5">
      <c r="A12" s="178"/>
      <c r="B12" s="178"/>
      <c r="C12" s="361"/>
      <c r="D12" s="183" t="s">
        <v>335</v>
      </c>
      <c r="E12" s="182">
        <f>E20+E28+E38+E49+E57</f>
        <v>8802.6908399999993</v>
      </c>
      <c r="F12" s="182">
        <f>F20+F28+F38+F49+F57</f>
        <v>8802.6908399999993</v>
      </c>
      <c r="G12" s="182">
        <f>F12/E12*100</f>
        <v>100</v>
      </c>
    </row>
    <row r="13" spans="1:7" ht="31.5">
      <c r="A13" s="178"/>
      <c r="B13" s="178"/>
      <c r="C13" s="361"/>
      <c r="D13" s="183" t="s">
        <v>336</v>
      </c>
      <c r="E13" s="182">
        <f>E21+E30+E41+E50+E60</f>
        <v>11429.76197</v>
      </c>
      <c r="F13" s="182">
        <f>F21+F30+F41+F50+F60</f>
        <v>11429.76197</v>
      </c>
      <c r="G13" s="182">
        <f>F13/E13*100</f>
        <v>100</v>
      </c>
    </row>
    <row r="14" spans="1:7" ht="47.25">
      <c r="A14" s="178"/>
      <c r="B14" s="178"/>
      <c r="C14" s="361"/>
      <c r="D14" s="185" t="s">
        <v>337</v>
      </c>
      <c r="E14" s="182">
        <v>0</v>
      </c>
      <c r="F14" s="182">
        <v>0</v>
      </c>
      <c r="G14" s="182">
        <v>0</v>
      </c>
    </row>
    <row r="15" spans="1:7" ht="15.75">
      <c r="A15" s="178"/>
      <c r="B15" s="178"/>
      <c r="C15" s="361"/>
      <c r="D15" s="185" t="s">
        <v>338</v>
      </c>
      <c r="E15" s="182">
        <f>E23+E33+E52+E63+E44</f>
        <v>9128.724040000001</v>
      </c>
      <c r="F15" s="182">
        <f>F23+F33+F52+F63+F44</f>
        <v>9797.0419499999989</v>
      </c>
      <c r="G15" s="182">
        <f>F15/E15*100</f>
        <v>107.32104407003192</v>
      </c>
    </row>
    <row r="16" spans="1:7" ht="15.75">
      <c r="A16" s="359" t="s">
        <v>75</v>
      </c>
      <c r="B16" s="359" t="s">
        <v>18</v>
      </c>
      <c r="C16" s="361" t="s">
        <v>79</v>
      </c>
      <c r="D16" s="179" t="s">
        <v>15</v>
      </c>
      <c r="E16" s="180">
        <f>E17+E22+E23</f>
        <v>85912.918320000012</v>
      </c>
      <c r="F16" s="180">
        <f>F17+F22+F23</f>
        <v>85338.679609999992</v>
      </c>
      <c r="G16" s="180">
        <f>F16/E16*100</f>
        <v>99.331603766663875</v>
      </c>
    </row>
    <row r="17" spans="1:7" ht="15.75">
      <c r="A17" s="359"/>
      <c r="B17" s="359"/>
      <c r="C17" s="361"/>
      <c r="D17" s="181" t="s">
        <v>332</v>
      </c>
      <c r="E17" s="182">
        <f>E19+E20+E21</f>
        <v>81588.118320000009</v>
      </c>
      <c r="F17" s="182">
        <f>F19+F20+F21</f>
        <v>80962.380449999997</v>
      </c>
      <c r="G17" s="182">
        <f>F17/E17*100</f>
        <v>99.233052700706025</v>
      </c>
    </row>
    <row r="18" spans="1:7" ht="15.75">
      <c r="A18" s="359"/>
      <c r="B18" s="359"/>
      <c r="C18" s="361"/>
      <c r="D18" s="183" t="s">
        <v>333</v>
      </c>
      <c r="E18" s="182"/>
      <c r="F18" s="182"/>
      <c r="G18" s="182"/>
    </row>
    <row r="19" spans="1:7" ht="31.5">
      <c r="A19" s="359"/>
      <c r="B19" s="359"/>
      <c r="C19" s="361"/>
      <c r="D19" s="184" t="s">
        <v>334</v>
      </c>
      <c r="E19" s="182">
        <f>'[1]Форма 1+'!N11</f>
        <v>81588.118320000009</v>
      </c>
      <c r="F19" s="182">
        <f>'[1]Форма 1+'!O11</f>
        <v>80962.380449999997</v>
      </c>
      <c r="G19" s="182">
        <f>F19/E19*100</f>
        <v>99.233052700706025</v>
      </c>
    </row>
    <row r="20" spans="1:7" ht="31.5">
      <c r="A20" s="359"/>
      <c r="B20" s="359"/>
      <c r="C20" s="361"/>
      <c r="D20" s="183" t="s">
        <v>335</v>
      </c>
      <c r="E20" s="182">
        <v>0</v>
      </c>
      <c r="F20" s="182">
        <v>0</v>
      </c>
      <c r="G20" s="182">
        <v>0</v>
      </c>
    </row>
    <row r="21" spans="1:7" ht="15.75" customHeight="1">
      <c r="A21" s="359"/>
      <c r="B21" s="359"/>
      <c r="C21" s="361"/>
      <c r="D21" s="183" t="s">
        <v>336</v>
      </c>
      <c r="E21" s="182">
        <v>0</v>
      </c>
      <c r="F21" s="182">
        <v>0</v>
      </c>
      <c r="G21" s="182">
        <v>0</v>
      </c>
    </row>
    <row r="22" spans="1:7" ht="47.25">
      <c r="A22" s="359"/>
      <c r="B22" s="359"/>
      <c r="C22" s="361"/>
      <c r="D22" s="185" t="s">
        <v>337</v>
      </c>
      <c r="E22" s="182">
        <v>0</v>
      </c>
      <c r="F22" s="182">
        <v>0</v>
      </c>
      <c r="G22" s="182">
        <v>0</v>
      </c>
    </row>
    <row r="23" spans="1:7" ht="15.75">
      <c r="A23" s="360"/>
      <c r="B23" s="360"/>
      <c r="C23" s="361"/>
      <c r="D23" s="185" t="s">
        <v>338</v>
      </c>
      <c r="E23" s="182">
        <f>1064.8+3260+0</f>
        <v>4324.8</v>
      </c>
      <c r="F23" s="182">
        <f>999.77+2992.04234+384.48682</f>
        <v>4376.2991599999996</v>
      </c>
      <c r="G23" s="182">
        <f>F23/E23*100</f>
        <v>101.19078708842027</v>
      </c>
    </row>
    <row r="24" spans="1:7" ht="15.75">
      <c r="A24" s="359" t="s">
        <v>75</v>
      </c>
      <c r="B24" s="359" t="s">
        <v>19</v>
      </c>
      <c r="C24" s="361" t="s">
        <v>85</v>
      </c>
      <c r="D24" s="186" t="s">
        <v>15</v>
      </c>
      <c r="E24" s="180">
        <f>E25+E32+E33</f>
        <v>29467.330699999999</v>
      </c>
      <c r="F24" s="180">
        <f>F25+F32+F33</f>
        <v>29556.636149999998</v>
      </c>
      <c r="G24" s="180">
        <f>F24/E24*100</f>
        <v>100.30306596450555</v>
      </c>
    </row>
    <row r="25" spans="1:7" ht="15.75">
      <c r="A25" s="359"/>
      <c r="B25" s="359"/>
      <c r="C25" s="361"/>
      <c r="D25" s="181" t="s">
        <v>332</v>
      </c>
      <c r="E25" s="182">
        <f>E27+E28+E30</f>
        <v>27812.065159999998</v>
      </c>
      <c r="F25" s="182">
        <f>F27+F28+F30</f>
        <v>27812.065159999998</v>
      </c>
      <c r="G25" s="182">
        <f>F25/E25*100</f>
        <v>100</v>
      </c>
    </row>
    <row r="26" spans="1:7" ht="15.75">
      <c r="A26" s="359"/>
      <c r="B26" s="359"/>
      <c r="C26" s="361"/>
      <c r="D26" s="183" t="s">
        <v>333</v>
      </c>
      <c r="E26" s="182"/>
      <c r="F26" s="182"/>
      <c r="G26" s="182"/>
    </row>
    <row r="27" spans="1:7" ht="31.5">
      <c r="A27" s="359"/>
      <c r="B27" s="359"/>
      <c r="C27" s="361"/>
      <c r="D27" s="184" t="s">
        <v>334</v>
      </c>
      <c r="E27" s="182">
        <f>'[1]Форма 1+'!N16-E30</f>
        <v>27416.083139999999</v>
      </c>
      <c r="F27" s="182">
        <f>'[1]Форма 1+'!O16-F30</f>
        <v>27416.083139999999</v>
      </c>
      <c r="G27" s="182">
        <f t="shared" ref="G27:G33" si="0">F27/E27*100</f>
        <v>100</v>
      </c>
    </row>
    <row r="28" spans="1:7" ht="31.5">
      <c r="A28" s="359"/>
      <c r="B28" s="359"/>
      <c r="C28" s="361"/>
      <c r="D28" s="183" t="s">
        <v>335</v>
      </c>
      <c r="E28" s="182">
        <v>0</v>
      </c>
      <c r="F28" s="182"/>
      <c r="G28" s="182"/>
    </row>
    <row r="29" spans="1:7" ht="31.5">
      <c r="A29" s="359"/>
      <c r="B29" s="359"/>
      <c r="C29" s="361"/>
      <c r="D29" s="183" t="s">
        <v>339</v>
      </c>
      <c r="E29" s="182"/>
      <c r="F29" s="182"/>
      <c r="G29" s="182"/>
    </row>
    <row r="30" spans="1:7" ht="31.5">
      <c r="A30" s="359"/>
      <c r="B30" s="359"/>
      <c r="C30" s="361"/>
      <c r="D30" s="183" t="s">
        <v>336</v>
      </c>
      <c r="E30" s="182">
        <f>'[1]Форма 1+'!N21-4</f>
        <v>395.98201999999998</v>
      </c>
      <c r="F30" s="182">
        <f>'[1]Форма 1+'!O21-4</f>
        <v>395.98201999999998</v>
      </c>
      <c r="G30" s="182">
        <f t="shared" si="0"/>
        <v>100</v>
      </c>
    </row>
    <row r="31" spans="1:7" ht="15.75" customHeight="1">
      <c r="A31" s="359"/>
      <c r="B31" s="359"/>
      <c r="C31" s="361"/>
      <c r="D31" s="181" t="s">
        <v>340</v>
      </c>
      <c r="E31" s="182"/>
      <c r="F31" s="182"/>
      <c r="G31" s="182"/>
    </row>
    <row r="32" spans="1:7" ht="47.25">
      <c r="A32" s="359"/>
      <c r="B32" s="359"/>
      <c r="C32" s="361"/>
      <c r="D32" s="185" t="s">
        <v>337</v>
      </c>
      <c r="E32" s="182">
        <v>0</v>
      </c>
      <c r="F32" s="182">
        <v>0</v>
      </c>
      <c r="G32" s="182">
        <v>0</v>
      </c>
    </row>
    <row r="33" spans="1:7" ht="15.75">
      <c r="A33" s="360"/>
      <c r="B33" s="360"/>
      <c r="C33" s="361"/>
      <c r="D33" s="185" t="s">
        <v>341</v>
      </c>
      <c r="E33" s="182">
        <v>1655.2655400000001</v>
      </c>
      <c r="F33" s="182">
        <v>1744.5709899999999</v>
      </c>
      <c r="G33" s="182">
        <f t="shared" si="0"/>
        <v>105.39523404806698</v>
      </c>
    </row>
    <row r="34" spans="1:7" ht="15.75">
      <c r="A34" s="359" t="s">
        <v>75</v>
      </c>
      <c r="B34" s="359" t="s">
        <v>90</v>
      </c>
      <c r="C34" s="361" t="s">
        <v>91</v>
      </c>
      <c r="D34" s="179" t="s">
        <v>15</v>
      </c>
      <c r="E34" s="180">
        <f>E35+E43+E44</f>
        <v>14779.617619999999</v>
      </c>
      <c r="F34" s="180">
        <f>F35+F43+F44</f>
        <v>15307.13092</v>
      </c>
      <c r="G34" s="180">
        <f>F34/E34*100</f>
        <v>103.56919450531765</v>
      </c>
    </row>
    <row r="35" spans="1:7" ht="15.75">
      <c r="A35" s="359"/>
      <c r="B35" s="359"/>
      <c r="C35" s="361"/>
      <c r="D35" s="181" t="s">
        <v>332</v>
      </c>
      <c r="E35" s="182">
        <f>E37+E38+E41</f>
        <v>11630.95912</v>
      </c>
      <c r="F35" s="182">
        <f>F37+F38+F41</f>
        <v>11630.95912</v>
      </c>
      <c r="G35" s="182">
        <f>F35/E35*100</f>
        <v>100</v>
      </c>
    </row>
    <row r="36" spans="1:7" ht="15.75">
      <c r="A36" s="359"/>
      <c r="B36" s="359"/>
      <c r="C36" s="361"/>
      <c r="D36" s="183" t="s">
        <v>333</v>
      </c>
      <c r="E36" s="182"/>
      <c r="F36" s="182"/>
      <c r="G36" s="182"/>
    </row>
    <row r="37" spans="1:7" ht="31.5">
      <c r="A37" s="359"/>
      <c r="B37" s="359"/>
      <c r="C37" s="361"/>
      <c r="D37" s="184" t="s">
        <v>334</v>
      </c>
      <c r="E37" s="182">
        <f>'[1]Форма 1+'!N26-E41</f>
        <v>8597.187249999999</v>
      </c>
      <c r="F37" s="182">
        <f>'[1]Форма 1+'!O26-F41</f>
        <v>8597.187249999999</v>
      </c>
      <c r="G37" s="182">
        <f t="shared" ref="G37:G44" si="1">F37/E37*100</f>
        <v>100</v>
      </c>
    </row>
    <row r="38" spans="1:7" ht="31.5">
      <c r="A38" s="359"/>
      <c r="B38" s="359"/>
      <c r="C38" s="361"/>
      <c r="D38" s="183" t="s">
        <v>335</v>
      </c>
      <c r="E38" s="182">
        <v>0</v>
      </c>
      <c r="F38" s="182">
        <v>0</v>
      </c>
      <c r="G38" s="182">
        <v>0</v>
      </c>
    </row>
    <row r="39" spans="1:7" ht="31.5">
      <c r="A39" s="359"/>
      <c r="B39" s="359"/>
      <c r="C39" s="361"/>
      <c r="D39" s="183" t="s">
        <v>339</v>
      </c>
      <c r="E39" s="182"/>
      <c r="F39" s="182"/>
      <c r="G39" s="182"/>
    </row>
    <row r="40" spans="1:7" ht="31.5">
      <c r="A40" s="359"/>
      <c r="B40" s="359"/>
      <c r="C40" s="361"/>
      <c r="D40" s="183" t="s">
        <v>342</v>
      </c>
      <c r="E40" s="182"/>
      <c r="F40" s="182"/>
      <c r="G40" s="182"/>
    </row>
    <row r="41" spans="1:7" ht="31.5">
      <c r="A41" s="359"/>
      <c r="B41" s="359"/>
      <c r="C41" s="361"/>
      <c r="D41" s="183" t="s">
        <v>336</v>
      </c>
      <c r="E41" s="182">
        <f>'[1]Форма 1+'!N29-30.7</f>
        <v>3033.77187</v>
      </c>
      <c r="F41" s="182">
        <f>'[1]Форма 1+'!O29-30.7</f>
        <v>3033.77187</v>
      </c>
      <c r="G41" s="182">
        <f>F41/E41*100</f>
        <v>100</v>
      </c>
    </row>
    <row r="42" spans="1:7" ht="15.75" customHeight="1">
      <c r="A42" s="359"/>
      <c r="B42" s="359"/>
      <c r="C42" s="361"/>
      <c r="D42" s="187" t="s">
        <v>340</v>
      </c>
      <c r="E42" s="182"/>
      <c r="F42" s="182"/>
      <c r="G42" s="182"/>
    </row>
    <row r="43" spans="1:7" ht="15.75" customHeight="1">
      <c r="A43" s="359"/>
      <c r="B43" s="359"/>
      <c r="C43" s="361"/>
      <c r="D43" s="185" t="s">
        <v>337</v>
      </c>
      <c r="E43" s="182">
        <v>0</v>
      </c>
      <c r="F43" s="182">
        <v>0</v>
      </c>
      <c r="G43" s="182">
        <v>0</v>
      </c>
    </row>
    <row r="44" spans="1:7" ht="15.75">
      <c r="A44" s="360"/>
      <c r="B44" s="360"/>
      <c r="C44" s="361"/>
      <c r="D44" s="185" t="s">
        <v>341</v>
      </c>
      <c r="E44" s="182">
        <v>3148.6585</v>
      </c>
      <c r="F44" s="182">
        <v>3676.1718000000001</v>
      </c>
      <c r="G44" s="182">
        <f t="shared" si="1"/>
        <v>116.7535888696726</v>
      </c>
    </row>
    <row r="45" spans="1:7" ht="15.75">
      <c r="A45" s="362" t="s">
        <v>75</v>
      </c>
      <c r="B45" s="362" t="s">
        <v>94</v>
      </c>
      <c r="C45" s="365" t="s">
        <v>95</v>
      </c>
      <c r="D45" s="179" t="s">
        <v>15</v>
      </c>
      <c r="E45" s="180">
        <f>E46+E51+E52</f>
        <v>319</v>
      </c>
      <c r="F45" s="180">
        <f>F46+F51+F52</f>
        <v>319</v>
      </c>
      <c r="G45" s="180">
        <f>F45/E45*100</f>
        <v>100</v>
      </c>
    </row>
    <row r="46" spans="1:7" ht="15.75">
      <c r="A46" s="363"/>
      <c r="B46" s="363"/>
      <c r="C46" s="366"/>
      <c r="D46" s="181" t="s">
        <v>332</v>
      </c>
      <c r="E46" s="182">
        <f>E48+E49+E50</f>
        <v>319</v>
      </c>
      <c r="F46" s="182">
        <f>F48+F49+F50</f>
        <v>319</v>
      </c>
      <c r="G46" s="182">
        <f>F46/E46*100</f>
        <v>100</v>
      </c>
    </row>
    <row r="47" spans="1:7" ht="15.75">
      <c r="A47" s="363"/>
      <c r="B47" s="363"/>
      <c r="C47" s="366"/>
      <c r="D47" s="183" t="s">
        <v>333</v>
      </c>
      <c r="E47" s="182"/>
      <c r="F47" s="182"/>
      <c r="G47" s="182"/>
    </row>
    <row r="48" spans="1:7" ht="31.5">
      <c r="A48" s="363"/>
      <c r="B48" s="363"/>
      <c r="C48" s="366"/>
      <c r="D48" s="184" t="s">
        <v>334</v>
      </c>
      <c r="E48" s="182">
        <f>'[1]Форма 1+'!N31</f>
        <v>319</v>
      </c>
      <c r="F48" s="182">
        <f>'[1]Форма 1+'!O31</f>
        <v>319</v>
      </c>
      <c r="G48" s="182">
        <f>F48/E48*100</f>
        <v>100</v>
      </c>
    </row>
    <row r="49" spans="1:7" ht="31.5">
      <c r="A49" s="363"/>
      <c r="B49" s="363"/>
      <c r="C49" s="366"/>
      <c r="D49" s="183" t="s">
        <v>335</v>
      </c>
      <c r="E49" s="182">
        <v>0</v>
      </c>
      <c r="F49" s="182">
        <v>0</v>
      </c>
      <c r="G49" s="182">
        <v>0</v>
      </c>
    </row>
    <row r="50" spans="1:7" ht="31.5">
      <c r="A50" s="363"/>
      <c r="B50" s="363"/>
      <c r="C50" s="366"/>
      <c r="D50" s="183" t="s">
        <v>336</v>
      </c>
      <c r="E50" s="182">
        <v>0</v>
      </c>
      <c r="F50" s="182">
        <v>0</v>
      </c>
      <c r="G50" s="182">
        <v>0</v>
      </c>
    </row>
    <row r="51" spans="1:7" ht="47.25">
      <c r="A51" s="363"/>
      <c r="B51" s="363"/>
      <c r="C51" s="366"/>
      <c r="D51" s="185" t="s">
        <v>337</v>
      </c>
      <c r="E51" s="182">
        <v>0</v>
      </c>
      <c r="F51" s="182">
        <v>0</v>
      </c>
      <c r="G51" s="182">
        <v>0</v>
      </c>
    </row>
    <row r="52" spans="1:7" ht="15.75" customHeight="1">
      <c r="A52" s="364"/>
      <c r="B52" s="364"/>
      <c r="C52" s="367"/>
      <c r="D52" s="185" t="s">
        <v>341</v>
      </c>
      <c r="E52" s="182">
        <v>0</v>
      </c>
      <c r="F52" s="182">
        <v>0</v>
      </c>
      <c r="G52" s="182">
        <v>0</v>
      </c>
    </row>
    <row r="53" spans="1:7" ht="15.75" customHeight="1">
      <c r="A53" s="359" t="s">
        <v>75</v>
      </c>
      <c r="B53" s="359" t="s">
        <v>98</v>
      </c>
      <c r="C53" s="361" t="s">
        <v>99</v>
      </c>
      <c r="D53" s="186" t="s">
        <v>15</v>
      </c>
      <c r="E53" s="188">
        <f>E54+E62+E63</f>
        <v>22652.29177</v>
      </c>
      <c r="F53" s="188">
        <f>F54+F62+F63</f>
        <v>22397.566629999998</v>
      </c>
      <c r="G53" s="180">
        <f>F53/E53*100</f>
        <v>98.875499474462217</v>
      </c>
    </row>
    <row r="54" spans="1:7" ht="15.75">
      <c r="A54" s="359"/>
      <c r="B54" s="359"/>
      <c r="C54" s="361"/>
      <c r="D54" s="181" t="s">
        <v>332</v>
      </c>
      <c r="E54" s="182">
        <f>E56+E57+E60</f>
        <v>22652.29177</v>
      </c>
      <c r="F54" s="182">
        <f>F56+F57+F60</f>
        <v>22397.566629999998</v>
      </c>
      <c r="G54" s="182">
        <f>F54/E54*100</f>
        <v>98.875499474462217</v>
      </c>
    </row>
    <row r="55" spans="1:7" ht="15.75">
      <c r="A55" s="359"/>
      <c r="B55" s="359"/>
      <c r="C55" s="361"/>
      <c r="D55" s="183" t="s">
        <v>333</v>
      </c>
      <c r="E55" s="182"/>
      <c r="F55" s="182"/>
      <c r="G55" s="182"/>
    </row>
    <row r="56" spans="1:7" ht="31.5">
      <c r="A56" s="359"/>
      <c r="B56" s="359"/>
      <c r="C56" s="361"/>
      <c r="D56" s="183" t="s">
        <v>334</v>
      </c>
      <c r="E56" s="182">
        <f>'[1]Форма 1+'!N36-E57-E60</f>
        <v>5849.5928500000009</v>
      </c>
      <c r="F56" s="182">
        <f>'[1]Форма 1+'!O36-F57-F60</f>
        <v>5594.8677099999986</v>
      </c>
      <c r="G56" s="182">
        <f t="shared" ref="G56:G60" si="2">F56/E56*100</f>
        <v>95.645421031311571</v>
      </c>
    </row>
    <row r="57" spans="1:7" ht="31.5">
      <c r="A57" s="359"/>
      <c r="B57" s="359"/>
      <c r="C57" s="361"/>
      <c r="D57" s="183" t="s">
        <v>335</v>
      </c>
      <c r="E57" s="182">
        <f>'[1]Форма 1+'!N56</f>
        <v>8802.6908399999993</v>
      </c>
      <c r="F57" s="182">
        <f>'[1]Форма 1+'!O56</f>
        <v>8802.6908399999993</v>
      </c>
      <c r="G57" s="182">
        <f t="shared" si="2"/>
        <v>100</v>
      </c>
    </row>
    <row r="58" spans="1:7" ht="31.5">
      <c r="A58" s="359"/>
      <c r="B58" s="359"/>
      <c r="C58" s="361"/>
      <c r="D58" s="183" t="s">
        <v>339</v>
      </c>
      <c r="E58" s="182"/>
      <c r="F58" s="182"/>
      <c r="G58" s="182"/>
    </row>
    <row r="59" spans="1:7" ht="31.5">
      <c r="A59" s="359"/>
      <c r="B59" s="359"/>
      <c r="C59" s="361"/>
      <c r="D59" s="183" t="s">
        <v>342</v>
      </c>
      <c r="E59" s="182"/>
      <c r="F59" s="182"/>
      <c r="G59" s="182"/>
    </row>
    <row r="60" spans="1:7" ht="31.5">
      <c r="A60" s="359"/>
      <c r="B60" s="359"/>
      <c r="C60" s="361"/>
      <c r="D60" s="183" t="s">
        <v>336</v>
      </c>
      <c r="E60" s="182">
        <f>'[1]Форма 1+'!N58-80.8</f>
        <v>8000.0080799999996</v>
      </c>
      <c r="F60" s="182">
        <f>'[1]Форма 1+'!O58-80.8</f>
        <v>8000.0080799999996</v>
      </c>
      <c r="G60" s="182">
        <f t="shared" si="2"/>
        <v>100</v>
      </c>
    </row>
    <row r="61" spans="1:7" ht="15.75">
      <c r="A61" s="359"/>
      <c r="B61" s="359"/>
      <c r="C61" s="361"/>
      <c r="D61" s="181" t="s">
        <v>340</v>
      </c>
      <c r="E61" s="189"/>
      <c r="F61" s="189"/>
      <c r="G61" s="182"/>
    </row>
    <row r="62" spans="1:7" ht="47.25">
      <c r="A62" s="359"/>
      <c r="B62" s="359"/>
      <c r="C62" s="361"/>
      <c r="D62" s="185" t="s">
        <v>337</v>
      </c>
      <c r="E62" s="182">
        <v>0</v>
      </c>
      <c r="F62" s="182">
        <v>0</v>
      </c>
      <c r="G62" s="182">
        <v>0</v>
      </c>
    </row>
    <row r="63" spans="1:7" ht="15.75">
      <c r="A63" s="360"/>
      <c r="B63" s="360"/>
      <c r="C63" s="361"/>
      <c r="D63" s="185" t="s">
        <v>341</v>
      </c>
      <c r="E63" s="182">
        <v>0</v>
      </c>
      <c r="F63" s="182">
        <v>0</v>
      </c>
      <c r="G63" s="182">
        <v>0</v>
      </c>
    </row>
  </sheetData>
  <mergeCells count="26">
    <mergeCell ref="A2:G2"/>
    <mergeCell ref="B3:G3"/>
    <mergeCell ref="A1:C1"/>
    <mergeCell ref="A5:B6"/>
    <mergeCell ref="C5:C7"/>
    <mergeCell ref="D5:D7"/>
    <mergeCell ref="E5:F5"/>
    <mergeCell ref="G5:G7"/>
    <mergeCell ref="E6:E7"/>
    <mergeCell ref="F6:F7"/>
    <mergeCell ref="C8:C15"/>
    <mergeCell ref="A16:A23"/>
    <mergeCell ref="B16:B23"/>
    <mergeCell ref="C16:C23"/>
    <mergeCell ref="A24:A33"/>
    <mergeCell ref="B24:B33"/>
    <mergeCell ref="C24:C33"/>
    <mergeCell ref="A53:A63"/>
    <mergeCell ref="B53:B63"/>
    <mergeCell ref="C53:C63"/>
    <mergeCell ref="A34:A44"/>
    <mergeCell ref="B34:B44"/>
    <mergeCell ref="C34:C44"/>
    <mergeCell ref="A45:A52"/>
    <mergeCell ref="B45:B52"/>
    <mergeCell ref="C45:C52"/>
  </mergeCells>
  <pageMargins left="0.70866141732283472" right="0.70866141732283472" top="0.43307086614173229" bottom="0.74803149606299213" header="0.31496062992125984" footer="0.31496062992125984"/>
  <pageSetup paperSize="9" scale="98" fitToHeight="1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163"/>
  <sheetViews>
    <sheetView topLeftCell="A82" zoomScale="90" zoomScaleNormal="90" workbookViewId="0">
      <selection activeCell="J83" sqref="J83"/>
    </sheetView>
  </sheetViews>
  <sheetFormatPr defaultRowHeight="15"/>
  <cols>
    <col min="1" max="1" width="3.85546875" customWidth="1"/>
    <col min="2" max="2" width="2.85546875" customWidth="1"/>
    <col min="3" max="3" width="3.42578125" customWidth="1"/>
    <col min="4" max="4" width="2.85546875" customWidth="1"/>
    <col min="5" max="5" width="17.7109375" customWidth="1"/>
    <col min="6" max="6" width="15.140625" customWidth="1"/>
    <col min="7" max="7" width="6.5703125" customWidth="1"/>
    <col min="8" max="8" width="8" customWidth="1"/>
    <col min="9" max="9" width="37.5703125" customWidth="1"/>
    <col min="10" max="10" width="79.5703125" customWidth="1"/>
    <col min="11" max="11" width="20.5703125" customWidth="1"/>
    <col min="12" max="12" width="4.7109375" customWidth="1"/>
    <col min="13" max="13" width="3.5703125" hidden="1" customWidth="1"/>
    <col min="14" max="14" width="4.28515625" hidden="1" customWidth="1"/>
  </cols>
  <sheetData>
    <row r="2" spans="1:14" ht="15.75">
      <c r="A2" s="430" t="s">
        <v>133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</row>
    <row r="3" spans="1:14" ht="45.75" customHeight="1">
      <c r="A3" s="431" t="s">
        <v>308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</row>
    <row r="4" spans="1:14">
      <c r="A4" s="421" t="s">
        <v>0</v>
      </c>
      <c r="B4" s="421"/>
      <c r="C4" s="421"/>
      <c r="D4" s="421"/>
      <c r="E4" s="421" t="s">
        <v>36</v>
      </c>
      <c r="F4" s="421" t="s">
        <v>134</v>
      </c>
      <c r="G4" s="421" t="s">
        <v>37</v>
      </c>
      <c r="H4" s="421" t="s">
        <v>38</v>
      </c>
      <c r="I4" s="421" t="s">
        <v>39</v>
      </c>
      <c r="J4" s="421" t="s">
        <v>40</v>
      </c>
      <c r="K4" s="421" t="s">
        <v>41</v>
      </c>
      <c r="L4" s="421"/>
      <c r="M4" s="421"/>
      <c r="N4" s="421"/>
    </row>
    <row r="5" spans="1:14" ht="88.5" customHeight="1">
      <c r="A5" s="56" t="s">
        <v>135</v>
      </c>
      <c r="B5" s="56" t="s">
        <v>6</v>
      </c>
      <c r="C5" s="56" t="s">
        <v>7</v>
      </c>
      <c r="D5" s="56" t="s">
        <v>8</v>
      </c>
      <c r="E5" s="421"/>
      <c r="F5" s="421"/>
      <c r="G5" s="421"/>
      <c r="H5" s="421"/>
      <c r="I5" s="421"/>
      <c r="J5" s="421"/>
      <c r="K5" s="421"/>
      <c r="L5" s="421"/>
      <c r="M5" s="421"/>
      <c r="N5" s="421"/>
    </row>
    <row r="6" spans="1:14">
      <c r="A6" s="56">
        <v>3</v>
      </c>
      <c r="B6" s="55">
        <v>1</v>
      </c>
      <c r="C6" s="56"/>
      <c r="D6" s="56"/>
      <c r="E6" s="421" t="s">
        <v>191</v>
      </c>
      <c r="F6" s="421"/>
      <c r="G6" s="421"/>
      <c r="H6" s="421"/>
      <c r="I6" s="421"/>
      <c r="J6" s="421"/>
      <c r="K6" s="421"/>
      <c r="L6" s="421"/>
      <c r="M6" s="421"/>
      <c r="N6" s="421"/>
    </row>
    <row r="7" spans="1:14" ht="92.25" customHeight="1">
      <c r="A7" s="57" t="s">
        <v>75</v>
      </c>
      <c r="B7" s="57">
        <v>1</v>
      </c>
      <c r="C7" s="57" t="s">
        <v>73</v>
      </c>
      <c r="D7" s="57"/>
      <c r="E7" s="58" t="s">
        <v>148</v>
      </c>
      <c r="F7" s="55" t="s">
        <v>149</v>
      </c>
      <c r="G7" s="55">
        <v>2022</v>
      </c>
      <c r="H7" s="55">
        <v>2022</v>
      </c>
      <c r="I7" s="58"/>
      <c r="J7" s="58"/>
      <c r="K7" s="435"/>
      <c r="L7" s="436"/>
      <c r="M7" s="59"/>
      <c r="N7" s="56"/>
    </row>
    <row r="8" spans="1:14" ht="15.75">
      <c r="A8" s="382" t="s">
        <v>75</v>
      </c>
      <c r="B8" s="382">
        <v>1</v>
      </c>
      <c r="C8" s="382" t="s">
        <v>73</v>
      </c>
      <c r="D8" s="382">
        <v>1</v>
      </c>
      <c r="E8" s="388" t="s">
        <v>150</v>
      </c>
      <c r="F8" s="383" t="s">
        <v>149</v>
      </c>
      <c r="G8" s="383">
        <v>2022</v>
      </c>
      <c r="H8" s="383">
        <v>2022</v>
      </c>
      <c r="I8" s="384" t="s">
        <v>189</v>
      </c>
      <c r="J8" s="385" t="s">
        <v>425</v>
      </c>
      <c r="K8" s="424" t="s">
        <v>409</v>
      </c>
      <c r="L8" s="425"/>
      <c r="M8" s="425"/>
      <c r="N8" s="63"/>
    </row>
    <row r="9" spans="1:14" ht="15.75">
      <c r="A9" s="382"/>
      <c r="B9" s="382"/>
      <c r="C9" s="382"/>
      <c r="D9" s="382"/>
      <c r="E9" s="388"/>
      <c r="F9" s="383"/>
      <c r="G9" s="383"/>
      <c r="H9" s="383"/>
      <c r="I9" s="384"/>
      <c r="J9" s="386"/>
      <c r="K9" s="426"/>
      <c r="L9" s="427"/>
      <c r="M9" s="427"/>
      <c r="N9" s="63"/>
    </row>
    <row r="10" spans="1:14" ht="15.75">
      <c r="A10" s="382"/>
      <c r="B10" s="382"/>
      <c r="C10" s="382"/>
      <c r="D10" s="382"/>
      <c r="E10" s="388"/>
      <c r="F10" s="383"/>
      <c r="G10" s="383"/>
      <c r="H10" s="383"/>
      <c r="I10" s="384"/>
      <c r="J10" s="386"/>
      <c r="K10" s="426"/>
      <c r="L10" s="427"/>
      <c r="M10" s="427"/>
      <c r="N10" s="63"/>
    </row>
    <row r="11" spans="1:14" ht="15.75">
      <c r="A11" s="382"/>
      <c r="B11" s="382"/>
      <c r="C11" s="382"/>
      <c r="D11" s="382"/>
      <c r="E11" s="388"/>
      <c r="F11" s="383"/>
      <c r="G11" s="383"/>
      <c r="H11" s="383"/>
      <c r="I11" s="384"/>
      <c r="J11" s="386"/>
      <c r="K11" s="426"/>
      <c r="L11" s="427"/>
      <c r="M11" s="427"/>
      <c r="N11" s="63"/>
    </row>
    <row r="12" spans="1:14" ht="27" customHeight="1">
      <c r="A12" s="382"/>
      <c r="B12" s="382"/>
      <c r="C12" s="382"/>
      <c r="D12" s="382"/>
      <c r="E12" s="388"/>
      <c r="F12" s="383"/>
      <c r="G12" s="383"/>
      <c r="H12" s="383"/>
      <c r="I12" s="384"/>
      <c r="J12" s="386"/>
      <c r="K12" s="426"/>
      <c r="L12" s="427"/>
      <c r="M12" s="427"/>
      <c r="N12" s="63"/>
    </row>
    <row r="13" spans="1:14" ht="40.5" customHeight="1">
      <c r="A13" s="382"/>
      <c r="B13" s="382"/>
      <c r="C13" s="382"/>
      <c r="D13" s="382"/>
      <c r="E13" s="388"/>
      <c r="F13" s="383"/>
      <c r="G13" s="383"/>
      <c r="H13" s="383"/>
      <c r="I13" s="384"/>
      <c r="J13" s="386"/>
      <c r="K13" s="426"/>
      <c r="L13" s="427"/>
      <c r="M13" s="427"/>
      <c r="N13" s="63"/>
    </row>
    <row r="14" spans="1:14" ht="5.25" hidden="1" customHeight="1">
      <c r="A14" s="382"/>
      <c r="B14" s="382"/>
      <c r="C14" s="382"/>
      <c r="D14" s="382"/>
      <c r="E14" s="388"/>
      <c r="F14" s="383"/>
      <c r="G14" s="383"/>
      <c r="H14" s="383"/>
      <c r="I14" s="384"/>
      <c r="J14" s="386"/>
      <c r="K14" s="426"/>
      <c r="L14" s="427"/>
      <c r="M14" s="427"/>
      <c r="N14" s="63"/>
    </row>
    <row r="15" spans="1:14" ht="50.25" customHeight="1">
      <c r="A15" s="382"/>
      <c r="B15" s="382"/>
      <c r="C15" s="382"/>
      <c r="D15" s="382"/>
      <c r="E15" s="388"/>
      <c r="F15" s="383"/>
      <c r="G15" s="383"/>
      <c r="H15" s="383"/>
      <c r="I15" s="384"/>
      <c r="J15" s="387"/>
      <c r="K15" s="428"/>
      <c r="L15" s="429"/>
      <c r="M15" s="429"/>
      <c r="N15" s="63"/>
    </row>
    <row r="16" spans="1:14" ht="130.5" customHeight="1">
      <c r="A16" s="433" t="s">
        <v>75</v>
      </c>
      <c r="B16" s="433">
        <v>1</v>
      </c>
      <c r="C16" s="433" t="s">
        <v>73</v>
      </c>
      <c r="D16" s="433" t="s">
        <v>19</v>
      </c>
      <c r="E16" s="415" t="s">
        <v>151</v>
      </c>
      <c r="F16" s="415" t="s">
        <v>152</v>
      </c>
      <c r="G16" s="415">
        <v>2022</v>
      </c>
      <c r="H16" s="415">
        <v>2022</v>
      </c>
      <c r="I16" s="415" t="s">
        <v>153</v>
      </c>
      <c r="J16" s="422" t="s">
        <v>438</v>
      </c>
      <c r="K16" s="402" t="s">
        <v>409</v>
      </c>
      <c r="L16" s="403"/>
      <c r="M16" s="403"/>
      <c r="N16" s="404"/>
    </row>
    <row r="17" spans="1:14" ht="58.5" customHeight="1">
      <c r="A17" s="434"/>
      <c r="B17" s="434"/>
      <c r="C17" s="434"/>
      <c r="D17" s="434"/>
      <c r="E17" s="417"/>
      <c r="F17" s="417"/>
      <c r="G17" s="417"/>
      <c r="H17" s="417"/>
      <c r="I17" s="417"/>
      <c r="J17" s="423"/>
      <c r="K17" s="408"/>
      <c r="L17" s="409"/>
      <c r="M17" s="409"/>
      <c r="N17" s="410"/>
    </row>
    <row r="18" spans="1:14" ht="109.5" customHeight="1">
      <c r="A18" s="64" t="s">
        <v>75</v>
      </c>
      <c r="B18" s="64">
        <v>1</v>
      </c>
      <c r="C18" s="64" t="s">
        <v>42</v>
      </c>
      <c r="D18" s="64"/>
      <c r="E18" s="279" t="s">
        <v>426</v>
      </c>
      <c r="F18" s="66" t="s">
        <v>152</v>
      </c>
      <c r="G18" s="67">
        <v>2021</v>
      </c>
      <c r="H18" s="67">
        <v>2022</v>
      </c>
      <c r="I18" s="65"/>
      <c r="J18" s="65" t="s">
        <v>154</v>
      </c>
      <c r="K18" s="391"/>
      <c r="L18" s="392"/>
      <c r="M18" s="393"/>
      <c r="N18" s="63"/>
    </row>
    <row r="19" spans="1:14" ht="111.75" customHeight="1">
      <c r="A19" s="68" t="s">
        <v>75</v>
      </c>
      <c r="B19" s="68">
        <v>1</v>
      </c>
      <c r="C19" s="68" t="s">
        <v>42</v>
      </c>
      <c r="D19" s="68">
        <v>1</v>
      </c>
      <c r="E19" s="69" t="s">
        <v>155</v>
      </c>
      <c r="F19" s="66" t="s">
        <v>152</v>
      </c>
      <c r="G19" s="66">
        <v>2022</v>
      </c>
      <c r="H19" s="66">
        <v>2022</v>
      </c>
      <c r="I19" s="69" t="s">
        <v>156</v>
      </c>
      <c r="J19" s="283" t="s">
        <v>427</v>
      </c>
      <c r="K19" s="379" t="s">
        <v>410</v>
      </c>
      <c r="L19" s="380"/>
      <c r="M19" s="380"/>
      <c r="N19" s="381"/>
    </row>
    <row r="20" spans="1:14" ht="137.25" customHeight="1">
      <c r="A20" s="68" t="s">
        <v>75</v>
      </c>
      <c r="B20" s="68">
        <v>1</v>
      </c>
      <c r="C20" s="68" t="s">
        <v>42</v>
      </c>
      <c r="D20" s="68">
        <v>2</v>
      </c>
      <c r="E20" s="69" t="s">
        <v>116</v>
      </c>
      <c r="F20" s="66" t="s">
        <v>157</v>
      </c>
      <c r="G20" s="66">
        <v>2022</v>
      </c>
      <c r="H20" s="69">
        <v>2022</v>
      </c>
      <c r="I20" s="70" t="s">
        <v>266</v>
      </c>
      <c r="J20" s="270" t="s">
        <v>412</v>
      </c>
      <c r="K20" s="379" t="s">
        <v>428</v>
      </c>
      <c r="L20" s="380"/>
      <c r="M20" s="380"/>
      <c r="N20" s="381"/>
    </row>
    <row r="21" spans="1:14" ht="113.25" customHeight="1" thickBot="1">
      <c r="A21" s="68" t="s">
        <v>75</v>
      </c>
      <c r="B21" s="68">
        <v>1</v>
      </c>
      <c r="C21" s="68" t="s">
        <v>42</v>
      </c>
      <c r="D21" s="68">
        <v>3</v>
      </c>
      <c r="E21" s="69" t="s">
        <v>119</v>
      </c>
      <c r="F21" s="66" t="s">
        <v>159</v>
      </c>
      <c r="G21" s="66">
        <v>2022</v>
      </c>
      <c r="H21" s="69">
        <v>2022</v>
      </c>
      <c r="I21" s="31" t="s">
        <v>274</v>
      </c>
      <c r="J21" s="283" t="s">
        <v>309</v>
      </c>
      <c r="K21" s="379" t="s">
        <v>411</v>
      </c>
      <c r="L21" s="380"/>
      <c r="M21" s="380"/>
      <c r="N21" s="381"/>
    </row>
    <row r="22" spans="1:14" ht="16.5" thickBot="1">
      <c r="A22" s="397" t="s">
        <v>136</v>
      </c>
      <c r="B22" s="398"/>
      <c r="C22" s="398"/>
      <c r="D22" s="398"/>
      <c r="E22" s="398"/>
      <c r="F22" s="398"/>
      <c r="G22" s="398"/>
      <c r="H22" s="398"/>
      <c r="I22" s="398"/>
      <c r="J22" s="398"/>
      <c r="K22" s="399"/>
      <c r="L22" s="71"/>
      <c r="M22" s="63"/>
      <c r="N22" s="63"/>
    </row>
    <row r="23" spans="1:14" ht="89.25" customHeight="1">
      <c r="A23" s="72" t="s">
        <v>75</v>
      </c>
      <c r="B23" s="72">
        <v>2</v>
      </c>
      <c r="C23" s="72" t="s">
        <v>73</v>
      </c>
      <c r="D23" s="72"/>
      <c r="E23" s="73" t="s">
        <v>86</v>
      </c>
      <c r="F23" s="74" t="s">
        <v>224</v>
      </c>
      <c r="G23" s="75">
        <v>2022</v>
      </c>
      <c r="H23" s="75">
        <v>2022</v>
      </c>
      <c r="I23" s="414"/>
      <c r="J23" s="414"/>
      <c r="K23" s="414"/>
      <c r="L23" s="384"/>
      <c r="M23" s="384"/>
      <c r="N23" s="384"/>
    </row>
    <row r="24" spans="1:14" ht="123" customHeight="1">
      <c r="A24" s="382" t="s">
        <v>75</v>
      </c>
      <c r="B24" s="382">
        <v>2</v>
      </c>
      <c r="C24" s="382" t="s">
        <v>73</v>
      </c>
      <c r="D24" s="411" t="s">
        <v>18</v>
      </c>
      <c r="E24" s="76" t="s">
        <v>137</v>
      </c>
      <c r="F24" s="393" t="s">
        <v>224</v>
      </c>
      <c r="G24" s="394">
        <v>2022</v>
      </c>
      <c r="H24" s="415">
        <v>2022</v>
      </c>
      <c r="I24" s="385" t="s">
        <v>362</v>
      </c>
      <c r="J24" s="210" t="s">
        <v>361</v>
      </c>
      <c r="K24" s="390" t="s">
        <v>422</v>
      </c>
      <c r="L24" s="390"/>
      <c r="M24" s="390"/>
      <c r="N24" s="390"/>
    </row>
    <row r="25" spans="1:14" ht="25.5" customHeight="1">
      <c r="A25" s="382"/>
      <c r="B25" s="382"/>
      <c r="C25" s="382"/>
      <c r="D25" s="411"/>
      <c r="E25" s="77" t="s">
        <v>138</v>
      </c>
      <c r="F25" s="393"/>
      <c r="G25" s="395"/>
      <c r="H25" s="416"/>
      <c r="I25" s="386"/>
      <c r="J25" s="211" t="s">
        <v>360</v>
      </c>
      <c r="K25" s="390"/>
      <c r="L25" s="390"/>
      <c r="M25" s="390"/>
      <c r="N25" s="390"/>
    </row>
    <row r="26" spans="1:14" ht="66" customHeight="1">
      <c r="A26" s="382"/>
      <c r="B26" s="382"/>
      <c r="C26" s="382"/>
      <c r="D26" s="411"/>
      <c r="E26" s="77" t="s">
        <v>139</v>
      </c>
      <c r="F26" s="393"/>
      <c r="G26" s="396"/>
      <c r="H26" s="417"/>
      <c r="I26" s="387"/>
      <c r="J26" s="211"/>
      <c r="K26" s="390"/>
      <c r="L26" s="390"/>
      <c r="M26" s="390"/>
      <c r="N26" s="390"/>
    </row>
    <row r="27" spans="1:14">
      <c r="A27" s="382" t="s">
        <v>75</v>
      </c>
      <c r="B27" s="382">
        <v>2</v>
      </c>
      <c r="C27" s="382" t="s">
        <v>73</v>
      </c>
      <c r="D27" s="382">
        <v>2</v>
      </c>
      <c r="E27" s="412" t="s">
        <v>140</v>
      </c>
      <c r="F27" s="383" t="s">
        <v>224</v>
      </c>
      <c r="G27" s="383">
        <v>2022</v>
      </c>
      <c r="H27" s="389">
        <v>2022</v>
      </c>
      <c r="I27" s="385" t="s">
        <v>141</v>
      </c>
      <c r="J27" s="418" t="s">
        <v>365</v>
      </c>
      <c r="K27" s="390" t="s">
        <v>363</v>
      </c>
      <c r="L27" s="390"/>
      <c r="M27" s="390"/>
      <c r="N27" s="390"/>
    </row>
    <row r="28" spans="1:14" ht="107.25" customHeight="1">
      <c r="A28" s="382"/>
      <c r="B28" s="382"/>
      <c r="C28" s="382"/>
      <c r="D28" s="382"/>
      <c r="E28" s="413"/>
      <c r="F28" s="383"/>
      <c r="G28" s="383"/>
      <c r="H28" s="389"/>
      <c r="I28" s="387"/>
      <c r="J28" s="418"/>
      <c r="K28" s="390"/>
      <c r="L28" s="390"/>
      <c r="M28" s="390"/>
      <c r="N28" s="390"/>
    </row>
    <row r="29" spans="1:14">
      <c r="A29" s="382" t="s">
        <v>75</v>
      </c>
      <c r="B29" s="382">
        <v>2</v>
      </c>
      <c r="C29" s="382" t="s">
        <v>73</v>
      </c>
      <c r="D29" s="382">
        <v>3</v>
      </c>
      <c r="E29" s="384" t="s">
        <v>122</v>
      </c>
      <c r="F29" s="383" t="s">
        <v>224</v>
      </c>
      <c r="G29" s="383">
        <v>2022</v>
      </c>
      <c r="H29" s="389">
        <v>2022</v>
      </c>
      <c r="I29" s="390" t="s">
        <v>142</v>
      </c>
      <c r="J29" s="419" t="s">
        <v>364</v>
      </c>
      <c r="K29" s="390" t="s">
        <v>423</v>
      </c>
      <c r="L29" s="390"/>
      <c r="M29" s="390"/>
      <c r="N29" s="390"/>
    </row>
    <row r="30" spans="1:14">
      <c r="A30" s="382"/>
      <c r="B30" s="382"/>
      <c r="C30" s="382"/>
      <c r="D30" s="382"/>
      <c r="E30" s="384"/>
      <c r="F30" s="383"/>
      <c r="G30" s="383"/>
      <c r="H30" s="389"/>
      <c r="I30" s="390"/>
      <c r="J30" s="419"/>
      <c r="K30" s="390"/>
      <c r="L30" s="390"/>
      <c r="M30" s="390"/>
      <c r="N30" s="390"/>
    </row>
    <row r="31" spans="1:14" ht="78" customHeight="1">
      <c r="A31" s="382"/>
      <c r="B31" s="382"/>
      <c r="C31" s="382"/>
      <c r="D31" s="382"/>
      <c r="E31" s="384"/>
      <c r="F31" s="383"/>
      <c r="G31" s="383"/>
      <c r="H31" s="389"/>
      <c r="I31" s="390"/>
      <c r="J31" s="419"/>
      <c r="K31" s="390"/>
      <c r="L31" s="390"/>
      <c r="M31" s="390"/>
      <c r="N31" s="390"/>
    </row>
    <row r="32" spans="1:14" ht="117.75" customHeight="1">
      <c r="A32" s="64" t="s">
        <v>75</v>
      </c>
      <c r="B32" s="64">
        <v>2</v>
      </c>
      <c r="C32" s="64" t="s">
        <v>42</v>
      </c>
      <c r="D32" s="64"/>
      <c r="E32" s="78" t="s">
        <v>143</v>
      </c>
      <c r="F32" s="67" t="s">
        <v>225</v>
      </c>
      <c r="G32" s="67">
        <v>2021</v>
      </c>
      <c r="H32" s="66">
        <v>2022</v>
      </c>
      <c r="I32" s="213" t="s">
        <v>144</v>
      </c>
      <c r="J32" s="97" t="s">
        <v>366</v>
      </c>
      <c r="K32" s="390" t="s">
        <v>411</v>
      </c>
      <c r="L32" s="390"/>
      <c r="M32" s="390"/>
      <c r="N32" s="390"/>
    </row>
    <row r="33" spans="1:14" ht="163.5" customHeight="1">
      <c r="A33" s="64" t="s">
        <v>75</v>
      </c>
      <c r="B33" s="64" t="s">
        <v>19</v>
      </c>
      <c r="C33" s="64" t="s">
        <v>42</v>
      </c>
      <c r="D33" s="64"/>
      <c r="E33" s="78" t="s">
        <v>89</v>
      </c>
      <c r="F33" s="67" t="s">
        <v>145</v>
      </c>
      <c r="G33" s="67">
        <v>2022</v>
      </c>
      <c r="H33" s="31">
        <v>2022</v>
      </c>
      <c r="I33" s="213" t="s">
        <v>147</v>
      </c>
      <c r="J33" s="284" t="s">
        <v>429</v>
      </c>
      <c r="K33" s="420" t="s">
        <v>410</v>
      </c>
      <c r="L33" s="420"/>
      <c r="M33" s="420"/>
      <c r="N33" s="420"/>
    </row>
    <row r="34" spans="1:14" ht="15.75">
      <c r="A34" s="64" t="s">
        <v>75</v>
      </c>
      <c r="B34" s="67">
        <v>3</v>
      </c>
      <c r="C34" s="63"/>
      <c r="D34" s="67"/>
      <c r="E34" s="400" t="s">
        <v>190</v>
      </c>
      <c r="F34" s="400"/>
      <c r="G34" s="400"/>
      <c r="H34" s="400"/>
      <c r="I34" s="401"/>
      <c r="J34" s="401"/>
      <c r="K34" s="401"/>
      <c r="L34" s="401"/>
      <c r="M34" s="401"/>
      <c r="N34" s="401"/>
    </row>
    <row r="35" spans="1:14" ht="78.75">
      <c r="A35" s="64" t="s">
        <v>75</v>
      </c>
      <c r="B35" s="67">
        <v>3</v>
      </c>
      <c r="C35" s="64" t="s">
        <v>73</v>
      </c>
      <c r="D35" s="79"/>
      <c r="E35" s="80" t="s">
        <v>92</v>
      </c>
      <c r="F35" s="67" t="s">
        <v>159</v>
      </c>
      <c r="G35" s="67">
        <v>2022</v>
      </c>
      <c r="H35" s="80">
        <v>2022</v>
      </c>
      <c r="I35" s="80"/>
      <c r="J35" s="81"/>
      <c r="K35" s="82"/>
      <c r="L35" s="83"/>
      <c r="M35" s="83"/>
      <c r="N35" s="84"/>
    </row>
    <row r="36" spans="1:14" ht="45" customHeight="1">
      <c r="A36" s="382" t="s">
        <v>75</v>
      </c>
      <c r="B36" s="382">
        <v>3</v>
      </c>
      <c r="C36" s="382" t="s">
        <v>73</v>
      </c>
      <c r="D36" s="411" t="s">
        <v>18</v>
      </c>
      <c r="E36" s="76" t="s">
        <v>161</v>
      </c>
      <c r="F36" s="393" t="s">
        <v>162</v>
      </c>
      <c r="G36" s="383">
        <v>2022</v>
      </c>
      <c r="H36" s="394">
        <v>2022</v>
      </c>
      <c r="I36" s="390" t="s">
        <v>163</v>
      </c>
      <c r="J36" s="385" t="s">
        <v>439</v>
      </c>
      <c r="K36" s="402" t="s">
        <v>410</v>
      </c>
      <c r="L36" s="403"/>
      <c r="M36" s="403"/>
      <c r="N36" s="404"/>
    </row>
    <row r="37" spans="1:14" ht="47.25">
      <c r="A37" s="382"/>
      <c r="B37" s="382"/>
      <c r="C37" s="382"/>
      <c r="D37" s="411"/>
      <c r="E37" s="77" t="s">
        <v>164</v>
      </c>
      <c r="F37" s="393"/>
      <c r="G37" s="383"/>
      <c r="H37" s="395"/>
      <c r="I37" s="390"/>
      <c r="J37" s="386"/>
      <c r="K37" s="405"/>
      <c r="L37" s="406"/>
      <c r="M37" s="406"/>
      <c r="N37" s="407"/>
    </row>
    <row r="38" spans="1:14" ht="38.25" customHeight="1">
      <c r="A38" s="382"/>
      <c r="B38" s="382"/>
      <c r="C38" s="382"/>
      <c r="D38" s="411"/>
      <c r="E38" s="77" t="s">
        <v>165</v>
      </c>
      <c r="F38" s="393"/>
      <c r="G38" s="383"/>
      <c r="H38" s="395"/>
      <c r="I38" s="390"/>
      <c r="J38" s="386"/>
      <c r="K38" s="405"/>
      <c r="L38" s="406"/>
      <c r="M38" s="406"/>
      <c r="N38" s="407"/>
    </row>
    <row r="39" spans="1:14" ht="15" hidden="1" customHeight="1">
      <c r="A39" s="382"/>
      <c r="B39" s="382"/>
      <c r="C39" s="382"/>
      <c r="D39" s="411"/>
      <c r="E39" s="77"/>
      <c r="F39" s="393"/>
      <c r="G39" s="383"/>
      <c r="H39" s="396"/>
      <c r="I39" s="390"/>
      <c r="J39" s="387"/>
      <c r="K39" s="408"/>
      <c r="L39" s="409"/>
      <c r="M39" s="409"/>
      <c r="N39" s="410"/>
    </row>
    <row r="40" spans="1:14" ht="110.25">
      <c r="A40" s="382" t="s">
        <v>75</v>
      </c>
      <c r="B40" s="382">
        <v>3</v>
      </c>
      <c r="C40" s="382" t="s">
        <v>73</v>
      </c>
      <c r="D40" s="411">
        <v>2</v>
      </c>
      <c r="E40" s="76" t="s">
        <v>166</v>
      </c>
      <c r="F40" s="393" t="s">
        <v>162</v>
      </c>
      <c r="G40" s="383">
        <v>2022</v>
      </c>
      <c r="H40" s="394">
        <v>2022</v>
      </c>
      <c r="I40" s="384" t="s">
        <v>167</v>
      </c>
      <c r="J40" s="385" t="s">
        <v>369</v>
      </c>
      <c r="K40" s="402" t="s">
        <v>410</v>
      </c>
      <c r="L40" s="403"/>
      <c r="M40" s="403"/>
      <c r="N40" s="404"/>
    </row>
    <row r="41" spans="1:14" ht="47.25">
      <c r="A41" s="382"/>
      <c r="B41" s="382"/>
      <c r="C41" s="382"/>
      <c r="D41" s="411"/>
      <c r="E41" s="77" t="s">
        <v>168</v>
      </c>
      <c r="F41" s="393"/>
      <c r="G41" s="383"/>
      <c r="H41" s="395"/>
      <c r="I41" s="384"/>
      <c r="J41" s="386"/>
      <c r="K41" s="405"/>
      <c r="L41" s="406"/>
      <c r="M41" s="406"/>
      <c r="N41" s="407"/>
    </row>
    <row r="42" spans="1:14" ht="47.25">
      <c r="A42" s="382"/>
      <c r="B42" s="382"/>
      <c r="C42" s="382"/>
      <c r="D42" s="411"/>
      <c r="E42" s="77" t="s">
        <v>169</v>
      </c>
      <c r="F42" s="393"/>
      <c r="G42" s="383"/>
      <c r="H42" s="395"/>
      <c r="I42" s="384"/>
      <c r="J42" s="386"/>
      <c r="K42" s="405"/>
      <c r="L42" s="406"/>
      <c r="M42" s="406"/>
      <c r="N42" s="407"/>
    </row>
    <row r="43" spans="1:14" ht="34.5" customHeight="1">
      <c r="A43" s="382"/>
      <c r="B43" s="382"/>
      <c r="C43" s="382"/>
      <c r="D43" s="411"/>
      <c r="E43" s="85" t="s">
        <v>170</v>
      </c>
      <c r="F43" s="393"/>
      <c r="G43" s="383"/>
      <c r="H43" s="396"/>
      <c r="I43" s="384"/>
      <c r="J43" s="387"/>
      <c r="K43" s="408"/>
      <c r="L43" s="409"/>
      <c r="M43" s="409"/>
      <c r="N43" s="410"/>
    </row>
    <row r="44" spans="1:14" ht="141" customHeight="1">
      <c r="A44" s="64" t="s">
        <v>75</v>
      </c>
      <c r="B44" s="64">
        <v>3</v>
      </c>
      <c r="C44" s="64" t="s">
        <v>73</v>
      </c>
      <c r="D44" s="64">
        <v>3</v>
      </c>
      <c r="E44" s="85" t="s">
        <v>171</v>
      </c>
      <c r="F44" s="67" t="s">
        <v>162</v>
      </c>
      <c r="G44" s="67">
        <v>2022</v>
      </c>
      <c r="H44" s="67">
        <v>2022</v>
      </c>
      <c r="I44" s="65" t="s">
        <v>226</v>
      </c>
      <c r="J44" s="205" t="s">
        <v>370</v>
      </c>
      <c r="K44" s="379" t="s">
        <v>410</v>
      </c>
      <c r="L44" s="380"/>
      <c r="M44" s="380"/>
      <c r="N44" s="381"/>
    </row>
    <row r="45" spans="1:14" ht="15.75">
      <c r="A45" s="64" t="s">
        <v>75</v>
      </c>
      <c r="B45" s="64">
        <v>4</v>
      </c>
      <c r="C45" s="64"/>
      <c r="D45" s="64"/>
      <c r="E45" s="400" t="s">
        <v>173</v>
      </c>
      <c r="F45" s="400"/>
      <c r="G45" s="400"/>
      <c r="H45" s="400"/>
      <c r="I45" s="401"/>
      <c r="J45" s="401"/>
      <c r="K45" s="401"/>
      <c r="L45" s="401"/>
      <c r="M45" s="401"/>
      <c r="N45" s="401"/>
    </row>
    <row r="46" spans="1:14" ht="187.5" customHeight="1">
      <c r="A46" s="64" t="s">
        <v>75</v>
      </c>
      <c r="B46" s="64">
        <v>4</v>
      </c>
      <c r="C46" s="64" t="s">
        <v>73</v>
      </c>
      <c r="D46" s="64"/>
      <c r="E46" s="78" t="s">
        <v>174</v>
      </c>
      <c r="F46" s="67" t="s">
        <v>175</v>
      </c>
      <c r="G46" s="67">
        <v>2022</v>
      </c>
      <c r="H46" s="67">
        <v>2022</v>
      </c>
      <c r="I46" s="86" t="s">
        <v>176</v>
      </c>
      <c r="J46" s="97"/>
      <c r="K46" s="392"/>
      <c r="L46" s="392"/>
      <c r="M46" s="392"/>
      <c r="N46" s="87"/>
    </row>
    <row r="47" spans="1:14" ht="231.75" customHeight="1">
      <c r="A47" s="64" t="s">
        <v>75</v>
      </c>
      <c r="B47" s="64" t="s">
        <v>94</v>
      </c>
      <c r="C47" s="64" t="s">
        <v>73</v>
      </c>
      <c r="D47" s="64">
        <v>1</v>
      </c>
      <c r="E47" s="65" t="s">
        <v>177</v>
      </c>
      <c r="F47" s="67" t="s">
        <v>178</v>
      </c>
      <c r="G47" s="67">
        <v>2022</v>
      </c>
      <c r="H47" s="67">
        <v>2022</v>
      </c>
      <c r="I47" s="65" t="s">
        <v>179</v>
      </c>
      <c r="J47" s="277" t="s">
        <v>440</v>
      </c>
      <c r="K47" s="405" t="s">
        <v>413</v>
      </c>
      <c r="L47" s="406"/>
      <c r="M47" s="406"/>
      <c r="N47" s="407"/>
    </row>
    <row r="48" spans="1:14">
      <c r="A48" s="382" t="s">
        <v>75</v>
      </c>
      <c r="B48" s="382" t="s">
        <v>94</v>
      </c>
      <c r="C48" s="382" t="s">
        <v>73</v>
      </c>
      <c r="D48" s="382" t="s">
        <v>19</v>
      </c>
      <c r="E48" s="384" t="s">
        <v>180</v>
      </c>
      <c r="F48" s="383" t="s">
        <v>181</v>
      </c>
      <c r="G48" s="383">
        <v>2022</v>
      </c>
      <c r="H48" s="383">
        <v>2022</v>
      </c>
      <c r="I48" s="384" t="s">
        <v>182</v>
      </c>
      <c r="J48" s="385" t="s">
        <v>441</v>
      </c>
      <c r="K48" s="402" t="s">
        <v>417</v>
      </c>
      <c r="L48" s="403"/>
      <c r="M48" s="403"/>
      <c r="N48" s="404"/>
    </row>
    <row r="49" spans="1:14">
      <c r="A49" s="382"/>
      <c r="B49" s="382"/>
      <c r="C49" s="382"/>
      <c r="D49" s="382"/>
      <c r="E49" s="384"/>
      <c r="F49" s="383"/>
      <c r="G49" s="383"/>
      <c r="H49" s="383"/>
      <c r="I49" s="384"/>
      <c r="J49" s="386"/>
      <c r="K49" s="405"/>
      <c r="L49" s="406"/>
      <c r="M49" s="406"/>
      <c r="N49" s="407"/>
    </row>
    <row r="50" spans="1:14">
      <c r="A50" s="382"/>
      <c r="B50" s="382"/>
      <c r="C50" s="382"/>
      <c r="D50" s="382"/>
      <c r="E50" s="384"/>
      <c r="F50" s="383"/>
      <c r="G50" s="383"/>
      <c r="H50" s="383"/>
      <c r="I50" s="384"/>
      <c r="J50" s="386"/>
      <c r="K50" s="405"/>
      <c r="L50" s="406"/>
      <c r="M50" s="406"/>
      <c r="N50" s="407"/>
    </row>
    <row r="51" spans="1:14" ht="164.25" customHeight="1">
      <c r="A51" s="382"/>
      <c r="B51" s="382"/>
      <c r="C51" s="382"/>
      <c r="D51" s="382"/>
      <c r="E51" s="384"/>
      <c r="F51" s="383"/>
      <c r="G51" s="383"/>
      <c r="H51" s="383"/>
      <c r="I51" s="384"/>
      <c r="J51" s="387"/>
      <c r="K51" s="408"/>
      <c r="L51" s="409"/>
      <c r="M51" s="409"/>
      <c r="N51" s="410"/>
    </row>
    <row r="52" spans="1:14" ht="180.75" customHeight="1">
      <c r="A52" s="64" t="s">
        <v>75</v>
      </c>
      <c r="B52" s="64">
        <v>4</v>
      </c>
      <c r="C52" s="64" t="s">
        <v>42</v>
      </c>
      <c r="D52" s="64"/>
      <c r="E52" s="65" t="s">
        <v>183</v>
      </c>
      <c r="F52" s="67" t="s">
        <v>184</v>
      </c>
      <c r="G52" s="67">
        <v>2022</v>
      </c>
      <c r="H52" s="67">
        <v>2022</v>
      </c>
      <c r="I52" s="65" t="s">
        <v>185</v>
      </c>
      <c r="J52" s="95"/>
      <c r="K52" s="392"/>
      <c r="L52" s="392"/>
      <c r="M52" s="392"/>
      <c r="N52" s="89"/>
    </row>
    <row r="53" spans="1:14" ht="141" customHeight="1">
      <c r="A53" s="64" t="s">
        <v>75</v>
      </c>
      <c r="B53" s="64" t="s">
        <v>94</v>
      </c>
      <c r="C53" s="64" t="s">
        <v>42</v>
      </c>
      <c r="D53" s="64">
        <v>1</v>
      </c>
      <c r="E53" s="65" t="s">
        <v>229</v>
      </c>
      <c r="F53" s="67" t="s">
        <v>232</v>
      </c>
      <c r="G53" s="67">
        <v>2022</v>
      </c>
      <c r="H53" s="67">
        <v>2022</v>
      </c>
      <c r="I53" s="70" t="s">
        <v>230</v>
      </c>
      <c r="J53" s="278" t="s">
        <v>442</v>
      </c>
      <c r="K53" s="391" t="s">
        <v>409</v>
      </c>
      <c r="L53" s="392"/>
      <c r="M53" s="392"/>
      <c r="N53" s="89"/>
    </row>
    <row r="54" spans="1:14" ht="134.25" customHeight="1">
      <c r="A54" s="64" t="s">
        <v>75</v>
      </c>
      <c r="B54" s="64">
        <v>4</v>
      </c>
      <c r="C54" s="64" t="s">
        <v>42</v>
      </c>
      <c r="D54" s="64">
        <v>2</v>
      </c>
      <c r="E54" s="65" t="s">
        <v>231</v>
      </c>
      <c r="F54" s="67" t="s">
        <v>232</v>
      </c>
      <c r="G54" s="67">
        <v>2022</v>
      </c>
      <c r="H54" s="67">
        <v>2022</v>
      </c>
      <c r="I54" s="70" t="s">
        <v>233</v>
      </c>
      <c r="J54" s="272" t="s">
        <v>418</v>
      </c>
      <c r="K54" s="273" t="s">
        <v>411</v>
      </c>
      <c r="L54" s="90"/>
      <c r="M54" s="90"/>
      <c r="N54" s="89"/>
    </row>
    <row r="55" spans="1:14" ht="22.5" customHeight="1">
      <c r="A55" s="64" t="s">
        <v>75</v>
      </c>
      <c r="B55" s="64">
        <v>5</v>
      </c>
      <c r="C55" s="64"/>
      <c r="D55" s="64"/>
      <c r="E55" s="438" t="s">
        <v>234</v>
      </c>
      <c r="F55" s="439"/>
      <c r="G55" s="439"/>
      <c r="H55" s="439"/>
      <c r="I55" s="439"/>
      <c r="J55" s="439"/>
      <c r="K55" s="439"/>
      <c r="L55" s="90"/>
      <c r="M55" s="90"/>
      <c r="N55" s="89"/>
    </row>
    <row r="56" spans="1:14" ht="210.75" customHeight="1">
      <c r="A56" s="64" t="s">
        <v>75</v>
      </c>
      <c r="B56" s="64">
        <v>5</v>
      </c>
      <c r="C56" s="64" t="s">
        <v>73</v>
      </c>
      <c r="D56" s="64"/>
      <c r="E56" s="65" t="s">
        <v>100</v>
      </c>
      <c r="F56" s="204" t="s">
        <v>376</v>
      </c>
      <c r="G56" s="67">
        <v>2022</v>
      </c>
      <c r="H56" s="67">
        <v>2022</v>
      </c>
      <c r="I56" s="70" t="s">
        <v>237</v>
      </c>
      <c r="J56" s="91" t="s">
        <v>269</v>
      </c>
      <c r="K56" s="79"/>
      <c r="L56" s="90"/>
      <c r="M56" s="90"/>
      <c r="N56" s="89"/>
    </row>
    <row r="57" spans="1:14" ht="174.75" customHeight="1">
      <c r="A57" s="64" t="s">
        <v>75</v>
      </c>
      <c r="B57" s="64">
        <v>5</v>
      </c>
      <c r="C57" s="64" t="s">
        <v>42</v>
      </c>
      <c r="D57" s="64"/>
      <c r="E57" s="65" t="s">
        <v>235</v>
      </c>
      <c r="F57" s="67" t="s">
        <v>236</v>
      </c>
      <c r="G57" s="67">
        <v>2022</v>
      </c>
      <c r="H57" s="67">
        <v>2022</v>
      </c>
      <c r="I57" s="70" t="s">
        <v>238</v>
      </c>
      <c r="J57" s="98" t="s">
        <v>404</v>
      </c>
      <c r="K57" s="271" t="s">
        <v>411</v>
      </c>
      <c r="L57" s="90"/>
      <c r="M57" s="90"/>
      <c r="N57" s="89"/>
    </row>
    <row r="58" spans="1:14" ht="77.25" customHeight="1">
      <c r="A58" s="64" t="s">
        <v>75</v>
      </c>
      <c r="B58" s="64">
        <v>5</v>
      </c>
      <c r="C58" s="64" t="s">
        <v>75</v>
      </c>
      <c r="D58" s="64"/>
      <c r="E58" s="65" t="s">
        <v>78</v>
      </c>
      <c r="F58" s="67" t="s">
        <v>236</v>
      </c>
      <c r="G58" s="67">
        <v>2022</v>
      </c>
      <c r="H58" s="67">
        <v>2022</v>
      </c>
      <c r="I58" s="70" t="s">
        <v>283</v>
      </c>
      <c r="J58" s="91" t="s">
        <v>270</v>
      </c>
      <c r="K58" s="271" t="s">
        <v>410</v>
      </c>
      <c r="L58" s="90"/>
      <c r="M58" s="90"/>
      <c r="N58" s="89"/>
    </row>
    <row r="59" spans="1:14" ht="100.5" customHeight="1">
      <c r="A59" s="64" t="s">
        <v>75</v>
      </c>
      <c r="B59" s="64">
        <v>5</v>
      </c>
      <c r="C59" s="64" t="s">
        <v>75</v>
      </c>
      <c r="D59" s="64">
        <v>1</v>
      </c>
      <c r="E59" s="65" t="s">
        <v>239</v>
      </c>
      <c r="F59" s="67" t="s">
        <v>236</v>
      </c>
      <c r="G59" s="67">
        <v>2022</v>
      </c>
      <c r="H59" s="67">
        <v>2022</v>
      </c>
      <c r="I59" s="70" t="s">
        <v>240</v>
      </c>
      <c r="J59" s="91" t="s">
        <v>270</v>
      </c>
      <c r="K59" s="271" t="s">
        <v>411</v>
      </c>
      <c r="L59" s="90"/>
      <c r="M59" s="90"/>
      <c r="N59" s="89"/>
    </row>
    <row r="60" spans="1:14" ht="76.5" customHeight="1">
      <c r="A60" s="64" t="s">
        <v>75</v>
      </c>
      <c r="B60" s="64">
        <v>5</v>
      </c>
      <c r="C60" s="64" t="s">
        <v>75</v>
      </c>
      <c r="D60" s="64">
        <v>2</v>
      </c>
      <c r="E60" s="65" t="s">
        <v>241</v>
      </c>
      <c r="F60" s="67" t="s">
        <v>236</v>
      </c>
      <c r="G60" s="67">
        <v>2022</v>
      </c>
      <c r="H60" s="67">
        <v>2022</v>
      </c>
      <c r="I60" s="70" t="s">
        <v>242</v>
      </c>
      <c r="J60" s="91" t="s">
        <v>270</v>
      </c>
      <c r="K60" s="271" t="s">
        <v>410</v>
      </c>
      <c r="L60" s="90"/>
      <c r="M60" s="90"/>
      <c r="N60" s="89"/>
    </row>
    <row r="61" spans="1:14" ht="91.5" customHeight="1">
      <c r="A61" s="64" t="s">
        <v>75</v>
      </c>
      <c r="B61" s="64">
        <v>5</v>
      </c>
      <c r="C61" s="64" t="s">
        <v>75</v>
      </c>
      <c r="D61" s="64">
        <v>3</v>
      </c>
      <c r="E61" s="65" t="s">
        <v>243</v>
      </c>
      <c r="F61" s="67" t="s">
        <v>236</v>
      </c>
      <c r="G61" s="67">
        <v>2022</v>
      </c>
      <c r="H61" s="67">
        <v>2022</v>
      </c>
      <c r="I61" s="70" t="s">
        <v>244</v>
      </c>
      <c r="J61" s="91" t="s">
        <v>270</v>
      </c>
      <c r="K61" s="271" t="s">
        <v>410</v>
      </c>
      <c r="L61" s="90"/>
      <c r="M61" s="90"/>
      <c r="N61" s="89"/>
    </row>
    <row r="62" spans="1:14" ht="166.5" customHeight="1">
      <c r="A62" s="64" t="s">
        <v>75</v>
      </c>
      <c r="B62" s="64">
        <v>5</v>
      </c>
      <c r="C62" s="64" t="s">
        <v>75</v>
      </c>
      <c r="D62" s="64">
        <v>4</v>
      </c>
      <c r="E62" s="65" t="s">
        <v>245</v>
      </c>
      <c r="F62" s="67" t="s">
        <v>236</v>
      </c>
      <c r="G62" s="67">
        <v>2022</v>
      </c>
      <c r="H62" s="67">
        <v>2022</v>
      </c>
      <c r="I62" s="70" t="s">
        <v>350</v>
      </c>
      <c r="J62" s="91" t="s">
        <v>270</v>
      </c>
      <c r="K62" s="271" t="s">
        <v>410</v>
      </c>
      <c r="L62" s="90"/>
      <c r="M62" s="90"/>
      <c r="N62" s="89"/>
    </row>
    <row r="63" spans="1:14" ht="99" customHeight="1">
      <c r="A63" s="64" t="s">
        <v>75</v>
      </c>
      <c r="B63" s="64">
        <v>5</v>
      </c>
      <c r="C63" s="64" t="s">
        <v>76</v>
      </c>
      <c r="D63" s="64"/>
      <c r="E63" s="65" t="s">
        <v>104</v>
      </c>
      <c r="F63" s="67" t="s">
        <v>246</v>
      </c>
      <c r="G63" s="67">
        <v>2022</v>
      </c>
      <c r="H63" s="67">
        <v>2022</v>
      </c>
      <c r="I63" s="70" t="s">
        <v>284</v>
      </c>
      <c r="J63" s="285" t="s">
        <v>444</v>
      </c>
      <c r="K63" s="79"/>
      <c r="L63" s="90"/>
      <c r="M63" s="90"/>
      <c r="N63" s="89"/>
    </row>
    <row r="64" spans="1:14" ht="141.75" customHeight="1">
      <c r="A64" s="64" t="s">
        <v>75</v>
      </c>
      <c r="B64" s="64">
        <v>5</v>
      </c>
      <c r="C64" s="64" t="s">
        <v>76</v>
      </c>
      <c r="D64" s="64">
        <v>1</v>
      </c>
      <c r="E64" s="268" t="s">
        <v>247</v>
      </c>
      <c r="F64" s="67" t="s">
        <v>246</v>
      </c>
      <c r="G64" s="67">
        <v>2022</v>
      </c>
      <c r="H64" s="67">
        <v>2022</v>
      </c>
      <c r="I64" s="70" t="s">
        <v>247</v>
      </c>
      <c r="J64" s="278" t="s">
        <v>416</v>
      </c>
      <c r="K64" s="271" t="s">
        <v>411</v>
      </c>
      <c r="L64" s="90"/>
      <c r="M64" s="90"/>
      <c r="N64" s="89"/>
    </row>
    <row r="65" spans="1:14" ht="177.75" customHeight="1">
      <c r="A65" s="64" t="s">
        <v>75</v>
      </c>
      <c r="B65" s="64">
        <v>5</v>
      </c>
      <c r="C65" s="64" t="s">
        <v>77</v>
      </c>
      <c r="D65" s="64"/>
      <c r="E65" s="65" t="s">
        <v>248</v>
      </c>
      <c r="F65" s="67" t="s">
        <v>159</v>
      </c>
      <c r="G65" s="67">
        <v>2022</v>
      </c>
      <c r="H65" s="67">
        <v>2022</v>
      </c>
      <c r="I65" s="70" t="s">
        <v>285</v>
      </c>
      <c r="J65" s="206" t="s">
        <v>371</v>
      </c>
      <c r="K65" s="271" t="s">
        <v>411</v>
      </c>
      <c r="L65" s="90"/>
      <c r="M65" s="90"/>
      <c r="N65" s="89"/>
    </row>
    <row r="66" spans="1:14" ht="162" customHeight="1">
      <c r="A66" s="64" t="s">
        <v>75</v>
      </c>
      <c r="B66" s="64">
        <v>5</v>
      </c>
      <c r="C66" s="64" t="s">
        <v>77</v>
      </c>
      <c r="D66" s="64">
        <v>1</v>
      </c>
      <c r="E66" s="65" t="s">
        <v>249</v>
      </c>
      <c r="F66" s="67" t="s">
        <v>159</v>
      </c>
      <c r="G66" s="67">
        <v>2022</v>
      </c>
      <c r="H66" s="67">
        <v>2022</v>
      </c>
      <c r="I66" s="70" t="s">
        <v>160</v>
      </c>
      <c r="J66" s="269" t="s">
        <v>414</v>
      </c>
      <c r="K66" s="271" t="s">
        <v>410</v>
      </c>
      <c r="L66" s="90"/>
      <c r="M66" s="90"/>
      <c r="N66" s="89"/>
    </row>
    <row r="67" spans="1:14" ht="149.25" customHeight="1">
      <c r="A67" s="64" t="s">
        <v>75</v>
      </c>
      <c r="B67" s="64">
        <v>5</v>
      </c>
      <c r="C67" s="64" t="s">
        <v>77</v>
      </c>
      <c r="D67" s="64">
        <v>2</v>
      </c>
      <c r="E67" s="65" t="s">
        <v>146</v>
      </c>
      <c r="F67" s="67" t="s">
        <v>159</v>
      </c>
      <c r="G67" s="67">
        <v>2022</v>
      </c>
      <c r="H67" s="67">
        <v>2022</v>
      </c>
      <c r="I67" s="70" t="s">
        <v>250</v>
      </c>
      <c r="J67" s="269" t="s">
        <v>415</v>
      </c>
      <c r="K67" s="271" t="s">
        <v>411</v>
      </c>
      <c r="L67" s="90"/>
      <c r="M67" s="90"/>
      <c r="N67" s="89"/>
    </row>
    <row r="68" spans="1:14" ht="150" customHeight="1">
      <c r="A68" s="64" t="s">
        <v>75</v>
      </c>
      <c r="B68" s="64">
        <v>5</v>
      </c>
      <c r="C68" s="64" t="s">
        <v>77</v>
      </c>
      <c r="D68" s="64">
        <v>3</v>
      </c>
      <c r="E68" s="65" t="s">
        <v>251</v>
      </c>
      <c r="F68" s="67" t="s">
        <v>159</v>
      </c>
      <c r="G68" s="67">
        <v>2022</v>
      </c>
      <c r="H68" s="67">
        <v>2022</v>
      </c>
      <c r="I68" s="70" t="s">
        <v>172</v>
      </c>
      <c r="J68" s="202" t="s">
        <v>373</v>
      </c>
      <c r="K68" s="271" t="s">
        <v>411</v>
      </c>
      <c r="L68" s="90"/>
      <c r="M68" s="90"/>
      <c r="N68" s="89"/>
    </row>
    <row r="69" spans="1:14" ht="162.75" customHeight="1">
      <c r="A69" s="64" t="s">
        <v>75</v>
      </c>
      <c r="B69" s="64">
        <v>1</v>
      </c>
      <c r="C69" s="64" t="s">
        <v>267</v>
      </c>
      <c r="D69" s="64"/>
      <c r="E69" s="65" t="s">
        <v>158</v>
      </c>
      <c r="F69" s="67" t="s">
        <v>159</v>
      </c>
      <c r="G69" s="67">
        <v>2022</v>
      </c>
      <c r="H69" s="67">
        <v>2022</v>
      </c>
      <c r="I69" s="70" t="s">
        <v>271</v>
      </c>
      <c r="J69" s="212" t="s">
        <v>403</v>
      </c>
      <c r="K69" s="271" t="s">
        <v>411</v>
      </c>
      <c r="L69" s="90"/>
      <c r="M69" s="90"/>
      <c r="N69" s="89"/>
    </row>
    <row r="70" spans="1:14" s="50" customFormat="1" ht="166.5" customHeight="1">
      <c r="A70" s="64" t="s">
        <v>75</v>
      </c>
      <c r="B70" s="64">
        <v>5</v>
      </c>
      <c r="C70" s="64" t="s">
        <v>268</v>
      </c>
      <c r="D70" s="64"/>
      <c r="E70" s="65" t="s">
        <v>252</v>
      </c>
      <c r="F70" s="67" t="s">
        <v>159</v>
      </c>
      <c r="G70" s="67">
        <v>2022</v>
      </c>
      <c r="H70" s="67">
        <v>2022</v>
      </c>
      <c r="I70" s="70" t="s">
        <v>253</v>
      </c>
      <c r="J70" s="193" t="s">
        <v>351</v>
      </c>
      <c r="K70" s="271" t="s">
        <v>411</v>
      </c>
      <c r="L70" s="90"/>
      <c r="M70" s="90"/>
      <c r="N70" s="89"/>
    </row>
    <row r="71" spans="1:14" ht="253.5" customHeight="1">
      <c r="A71" s="64" t="s">
        <v>75</v>
      </c>
      <c r="B71" s="64">
        <v>5</v>
      </c>
      <c r="C71" s="64" t="s">
        <v>80</v>
      </c>
      <c r="D71" s="64"/>
      <c r="E71" s="65" t="s">
        <v>255</v>
      </c>
      <c r="F71" s="204" t="s">
        <v>374</v>
      </c>
      <c r="G71" s="67">
        <v>2022</v>
      </c>
      <c r="H71" s="67">
        <v>2022</v>
      </c>
      <c r="I71" s="70" t="s">
        <v>254</v>
      </c>
      <c r="J71" s="91" t="s">
        <v>372</v>
      </c>
      <c r="K71" s="271" t="s">
        <v>411</v>
      </c>
      <c r="L71" s="90"/>
      <c r="M71" s="90"/>
      <c r="N71" s="89"/>
    </row>
    <row r="72" spans="1:14" ht="219" customHeight="1">
      <c r="A72" s="64" t="s">
        <v>75</v>
      </c>
      <c r="B72" s="64">
        <v>5</v>
      </c>
      <c r="C72" s="64" t="s">
        <v>257</v>
      </c>
      <c r="D72" s="64"/>
      <c r="E72" s="279" t="s">
        <v>430</v>
      </c>
      <c r="F72" s="67" t="s">
        <v>159</v>
      </c>
      <c r="G72" s="67">
        <v>2022</v>
      </c>
      <c r="H72" s="67">
        <v>2022</v>
      </c>
      <c r="I72" s="70"/>
      <c r="J72" s="88"/>
      <c r="K72" s="271"/>
      <c r="L72" s="90"/>
      <c r="M72" s="90"/>
      <c r="N72" s="89"/>
    </row>
    <row r="73" spans="1:14" ht="130.5" customHeight="1">
      <c r="A73" s="64" t="s">
        <v>75</v>
      </c>
      <c r="B73" s="64">
        <v>5</v>
      </c>
      <c r="C73" s="64" t="s">
        <v>257</v>
      </c>
      <c r="D73" s="64">
        <v>1</v>
      </c>
      <c r="E73" s="65" t="s">
        <v>256</v>
      </c>
      <c r="F73" s="67" t="s">
        <v>159</v>
      </c>
      <c r="G73" s="67">
        <v>2022</v>
      </c>
      <c r="H73" s="67">
        <v>2022</v>
      </c>
      <c r="I73" s="92" t="s">
        <v>272</v>
      </c>
      <c r="J73" s="278" t="s">
        <v>443</v>
      </c>
      <c r="K73" s="271" t="s">
        <v>411</v>
      </c>
      <c r="L73" s="90"/>
      <c r="M73" s="90"/>
      <c r="N73" s="89"/>
    </row>
    <row r="74" spans="1:14" ht="255.75" customHeight="1">
      <c r="A74" s="64" t="s">
        <v>75</v>
      </c>
      <c r="B74" s="64">
        <v>5</v>
      </c>
      <c r="C74" s="64" t="s">
        <v>257</v>
      </c>
      <c r="D74" s="64">
        <v>2</v>
      </c>
      <c r="E74" s="65" t="s">
        <v>258</v>
      </c>
      <c r="F74" s="67" t="s">
        <v>159</v>
      </c>
      <c r="G74" s="67">
        <v>2022</v>
      </c>
      <c r="H74" s="67">
        <v>2022</v>
      </c>
      <c r="I74" s="70" t="s">
        <v>278</v>
      </c>
      <c r="J74" s="192" t="s">
        <v>352</v>
      </c>
      <c r="K74" s="271" t="s">
        <v>411</v>
      </c>
      <c r="L74" s="90"/>
      <c r="M74" s="90"/>
      <c r="N74" s="89"/>
    </row>
    <row r="75" spans="1:14" ht="253.5" customHeight="1">
      <c r="A75" s="64" t="s">
        <v>75</v>
      </c>
      <c r="B75" s="64">
        <v>5</v>
      </c>
      <c r="C75" s="64" t="s">
        <v>257</v>
      </c>
      <c r="D75" s="64">
        <v>3</v>
      </c>
      <c r="E75" s="65" t="s">
        <v>261</v>
      </c>
      <c r="F75" s="67" t="s">
        <v>159</v>
      </c>
      <c r="G75" s="67">
        <v>2022</v>
      </c>
      <c r="H75" s="67">
        <v>2022</v>
      </c>
      <c r="I75" s="93" t="s">
        <v>262</v>
      </c>
      <c r="J75" s="202" t="s">
        <v>375</v>
      </c>
      <c r="K75" s="271" t="s">
        <v>411</v>
      </c>
      <c r="L75" s="90"/>
      <c r="M75" s="90"/>
      <c r="N75" s="89"/>
    </row>
    <row r="76" spans="1:14" ht="303" customHeight="1">
      <c r="A76" s="64" t="s">
        <v>75</v>
      </c>
      <c r="B76" s="64">
        <v>5</v>
      </c>
      <c r="C76" s="64" t="s">
        <v>259</v>
      </c>
      <c r="D76" s="64"/>
      <c r="E76" s="65" t="s">
        <v>263</v>
      </c>
      <c r="F76" s="67" t="s">
        <v>159</v>
      </c>
      <c r="G76" s="67">
        <v>2022</v>
      </c>
      <c r="H76" s="67">
        <v>2022</v>
      </c>
      <c r="I76" s="70" t="s">
        <v>277</v>
      </c>
      <c r="J76" s="96" t="s">
        <v>431</v>
      </c>
      <c r="K76" s="274" t="s">
        <v>419</v>
      </c>
      <c r="L76" s="90"/>
      <c r="M76" s="90"/>
      <c r="N76" s="89"/>
    </row>
    <row r="77" spans="1:14" ht="243" customHeight="1">
      <c r="A77" s="64" t="s">
        <v>75</v>
      </c>
      <c r="B77" s="64">
        <v>5</v>
      </c>
      <c r="C77" s="64" t="s">
        <v>260</v>
      </c>
      <c r="D77" s="64"/>
      <c r="E77" s="65" t="s">
        <v>264</v>
      </c>
      <c r="F77" s="204" t="s">
        <v>159</v>
      </c>
      <c r="G77" s="67">
        <v>2022</v>
      </c>
      <c r="H77" s="67">
        <v>2022</v>
      </c>
      <c r="I77" s="70" t="s">
        <v>265</v>
      </c>
      <c r="J77" s="202" t="s">
        <v>384</v>
      </c>
      <c r="K77" s="271" t="s">
        <v>411</v>
      </c>
      <c r="L77" s="90"/>
      <c r="M77" s="90"/>
      <c r="N77" s="89"/>
    </row>
    <row r="78" spans="1:14" ht="145.5" customHeight="1">
      <c r="A78" s="64" t="s">
        <v>75</v>
      </c>
      <c r="B78" s="64" t="s">
        <v>98</v>
      </c>
      <c r="C78" s="64" t="s">
        <v>275</v>
      </c>
      <c r="D78" s="64"/>
      <c r="E78" s="65" t="s">
        <v>276</v>
      </c>
      <c r="F78" s="282" t="s">
        <v>159</v>
      </c>
      <c r="G78" s="67">
        <v>2022</v>
      </c>
      <c r="H78" s="67">
        <v>2022</v>
      </c>
      <c r="I78" s="70" t="s">
        <v>279</v>
      </c>
      <c r="J78" s="192" t="s">
        <v>353</v>
      </c>
      <c r="K78" s="271" t="s">
        <v>411</v>
      </c>
      <c r="L78" s="90"/>
      <c r="M78" s="90"/>
      <c r="N78" s="89"/>
    </row>
    <row r="79" spans="1:14" ht="145.5" customHeight="1">
      <c r="A79" s="208" t="s">
        <v>75</v>
      </c>
      <c r="B79" s="208" t="s">
        <v>98</v>
      </c>
      <c r="C79" s="208" t="s">
        <v>432</v>
      </c>
      <c r="D79" s="208"/>
      <c r="E79" s="209" t="s">
        <v>433</v>
      </c>
      <c r="F79" s="276" t="s">
        <v>159</v>
      </c>
      <c r="G79" s="276">
        <v>2022</v>
      </c>
      <c r="H79" s="276">
        <v>2022</v>
      </c>
      <c r="I79" s="287" t="s">
        <v>434</v>
      </c>
      <c r="J79" s="198" t="s">
        <v>435</v>
      </c>
      <c r="K79" s="280" t="s">
        <v>410</v>
      </c>
      <c r="L79" s="280"/>
      <c r="M79" s="280"/>
      <c r="N79" s="280"/>
    </row>
    <row r="80" spans="1:14" ht="145.5" customHeight="1">
      <c r="A80" s="281"/>
      <c r="B80" s="281"/>
      <c r="C80" s="281"/>
      <c r="D80" s="281"/>
      <c r="E80" s="279"/>
      <c r="F80" s="383" t="s">
        <v>378</v>
      </c>
      <c r="G80" s="437"/>
      <c r="H80" s="437"/>
      <c r="I80" s="437"/>
      <c r="J80" s="437"/>
      <c r="K80" s="282"/>
      <c r="L80" s="203"/>
      <c r="M80" s="203"/>
      <c r="N80" s="203"/>
    </row>
    <row r="81" spans="1:14" ht="145.5" customHeight="1">
      <c r="A81" s="281" t="s">
        <v>90</v>
      </c>
      <c r="B81" s="281" t="s">
        <v>407</v>
      </c>
      <c r="C81" s="281" t="s">
        <v>73</v>
      </c>
      <c r="D81" s="281"/>
      <c r="E81" s="279" t="s">
        <v>377</v>
      </c>
      <c r="F81" s="282" t="s">
        <v>382</v>
      </c>
      <c r="G81" s="282">
        <v>2022</v>
      </c>
      <c r="H81" s="282">
        <v>2022</v>
      </c>
      <c r="I81" s="70" t="s">
        <v>383</v>
      </c>
      <c r="J81" s="31" t="s">
        <v>436</v>
      </c>
      <c r="K81" s="282" t="s">
        <v>410</v>
      </c>
      <c r="L81" s="203"/>
      <c r="M81" s="203"/>
      <c r="N81" s="203"/>
    </row>
    <row r="82" spans="1:14" ht="145.5" customHeight="1">
      <c r="A82" s="281" t="s">
        <v>90</v>
      </c>
      <c r="B82" s="281" t="s">
        <v>407</v>
      </c>
      <c r="C82" s="281" t="s">
        <v>75</v>
      </c>
      <c r="D82" s="281"/>
      <c r="E82" s="279"/>
      <c r="F82" s="282" t="s">
        <v>437</v>
      </c>
      <c r="G82" s="282">
        <v>2022</v>
      </c>
      <c r="H82" s="282">
        <v>2022</v>
      </c>
      <c r="I82" s="70" t="s">
        <v>379</v>
      </c>
      <c r="J82" s="31" t="s">
        <v>420</v>
      </c>
      <c r="K82" s="282" t="s">
        <v>411</v>
      </c>
      <c r="L82" s="203"/>
      <c r="M82" s="203"/>
      <c r="N82" s="203"/>
    </row>
    <row r="83" spans="1:14" ht="110.25">
      <c r="A83" s="288">
        <v>3</v>
      </c>
      <c r="B83" s="288">
        <v>6</v>
      </c>
      <c r="C83" s="288">
        <v>3</v>
      </c>
      <c r="D83" s="288"/>
      <c r="E83" s="288"/>
      <c r="F83" s="286" t="s">
        <v>381</v>
      </c>
      <c r="G83" s="286">
        <v>2022</v>
      </c>
      <c r="H83" s="286">
        <v>2022</v>
      </c>
      <c r="I83" s="70" t="s">
        <v>380</v>
      </c>
      <c r="J83" s="31" t="s">
        <v>445</v>
      </c>
      <c r="K83" s="286" t="s">
        <v>411</v>
      </c>
      <c r="L83" s="48"/>
      <c r="M83" s="48"/>
      <c r="N83" s="48"/>
    </row>
    <row r="84" spans="1:14" ht="17.25">
      <c r="A84" s="54"/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</row>
    <row r="85" spans="1:14" ht="17.25">
      <c r="A85" s="54"/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</row>
    <row r="86" spans="1:14" ht="17.25">
      <c r="A86" s="54"/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</row>
    <row r="87" spans="1:14" ht="17.25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 ht="17.25">
      <c r="A88" s="54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</row>
    <row r="89" spans="1:14" ht="17.25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</row>
    <row r="90" spans="1:14" ht="17.25">
      <c r="A90" s="54"/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</row>
    <row r="91" spans="1:14" ht="17.25">
      <c r="A91" s="54"/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1:14" ht="17.25">
      <c r="A92" s="54"/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</row>
    <row r="93" spans="1:14" ht="17.25">
      <c r="A93" s="54"/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</row>
    <row r="94" spans="1:14" ht="17.25">
      <c r="A94" s="54"/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</row>
    <row r="95" spans="1:14" ht="17.25">
      <c r="A95" s="54"/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</row>
    <row r="96" spans="1:14" ht="17.25">
      <c r="A96" s="54"/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</row>
    <row r="97" spans="1:14" ht="17.25">
      <c r="A97" s="54"/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</row>
    <row r="98" spans="1:14" ht="17.25">
      <c r="A98" s="54"/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</row>
    <row r="99" spans="1:14" ht="17.25">
      <c r="A99" s="54"/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</row>
    <row r="100" spans="1:14" ht="17.25">
      <c r="A100" s="54"/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</row>
    <row r="101" spans="1:14" ht="17.25">
      <c r="A101" s="54"/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</row>
    <row r="102" spans="1:14" ht="17.25">
      <c r="A102" s="54"/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</row>
    <row r="103" spans="1:14" ht="17.25">
      <c r="A103" s="54"/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</row>
    <row r="104" spans="1:14" ht="17.25">
      <c r="A104" s="54"/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</row>
    <row r="105" spans="1:14" ht="17.25">
      <c r="A105" s="54"/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</row>
    <row r="106" spans="1:14" ht="17.25">
      <c r="A106" s="54"/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</row>
    <row r="107" spans="1:14" ht="17.25">
      <c r="A107" s="54"/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</row>
    <row r="108" spans="1:14" ht="17.2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</row>
    <row r="109" spans="1:14" ht="17.2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</row>
    <row r="110" spans="1:14" ht="17.25">
      <c r="A110" s="54"/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</row>
    <row r="111" spans="1:14" ht="17.25">
      <c r="A111" s="54"/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</row>
    <row r="112" spans="1:14" ht="17.25">
      <c r="A112" s="54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</row>
    <row r="113" spans="1:14" ht="17.25">
      <c r="A113" s="54"/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</row>
    <row r="114" spans="1:14" ht="17.25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</row>
    <row r="115" spans="1:14" ht="17.25">
      <c r="A115" s="54"/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</row>
    <row r="116" spans="1:14" ht="17.25">
      <c r="A116" s="54"/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</row>
    <row r="117" spans="1:14" ht="17.25">
      <c r="A117" s="54"/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</row>
    <row r="118" spans="1:14" ht="17.2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</row>
    <row r="119" spans="1:14" ht="17.2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</row>
    <row r="120" spans="1:14" ht="17.25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</row>
    <row r="121" spans="1:14" ht="17.25">
      <c r="A121" s="54"/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</row>
    <row r="122" spans="1:14" ht="17.25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</row>
    <row r="123" spans="1:14" ht="17.25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</row>
    <row r="124" spans="1:14" ht="17.25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</row>
    <row r="125" spans="1:14" ht="17.25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</row>
    <row r="126" spans="1:14" ht="17.25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</row>
    <row r="127" spans="1:14" ht="17.25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</row>
    <row r="128" spans="1:14" ht="17.25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</row>
    <row r="129" spans="1:14" ht="17.25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</row>
    <row r="130" spans="1:14" ht="17.2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</row>
    <row r="131" spans="1:14" ht="17.2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</row>
    <row r="132" spans="1:14" ht="17.25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</row>
    <row r="133" spans="1:14" ht="17.25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</row>
    <row r="134" spans="1:14" ht="17.25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</row>
    <row r="135" spans="1:14" ht="17.25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</row>
    <row r="136" spans="1:14" ht="17.25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</row>
    <row r="137" spans="1:14" ht="17.25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</row>
    <row r="138" spans="1:14" ht="17.25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</row>
    <row r="139" spans="1:14" ht="17.25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</row>
    <row r="140" spans="1:14" ht="17.25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</row>
    <row r="141" spans="1:14" ht="17.25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</row>
    <row r="142" spans="1:14" ht="17.25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</row>
    <row r="143" spans="1:14" ht="17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</row>
    <row r="144" spans="1:14" ht="17.25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</row>
    <row r="145" spans="1:14" ht="17.25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</row>
    <row r="146" spans="1:14" ht="17.25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</row>
    <row r="147" spans="1:14" ht="17.25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</row>
    <row r="148" spans="1:14" ht="17.25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</row>
    <row r="149" spans="1:14" ht="17.25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</row>
    <row r="150" spans="1:14" ht="17.25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</row>
    <row r="151" spans="1:14" ht="17.25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</row>
    <row r="152" spans="1:14" ht="17.25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</row>
    <row r="153" spans="1:14" ht="17.25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</row>
    <row r="154" spans="1:14" ht="17.25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</row>
    <row r="155" spans="1:14" ht="17.25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</row>
    <row r="156" spans="1:14" ht="17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</row>
    <row r="157" spans="1:14" ht="17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</row>
    <row r="158" spans="1:14" ht="17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</row>
    <row r="159" spans="1:14" ht="17.25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</row>
    <row r="160" spans="1:14" ht="17.25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</row>
    <row r="161" spans="1:14" ht="17.25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</row>
    <row r="162" spans="1:14" ht="17.25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</row>
    <row r="163" spans="1:14" ht="17.25">
      <c r="I163" s="54"/>
    </row>
  </sheetData>
  <mergeCells count="113">
    <mergeCell ref="D16:D17"/>
    <mergeCell ref="C16:C17"/>
    <mergeCell ref="B16:B17"/>
    <mergeCell ref="A16:A17"/>
    <mergeCell ref="K7:L7"/>
    <mergeCell ref="F80:J80"/>
    <mergeCell ref="K44:N44"/>
    <mergeCell ref="K46:M46"/>
    <mergeCell ref="E45:N45"/>
    <mergeCell ref="K47:N47"/>
    <mergeCell ref="J48:J51"/>
    <mergeCell ref="K48:N51"/>
    <mergeCell ref="I48:I51"/>
    <mergeCell ref="K52:M52"/>
    <mergeCell ref="K53:M53"/>
    <mergeCell ref="E55:K55"/>
    <mergeCell ref="D48:D51"/>
    <mergeCell ref="E48:E51"/>
    <mergeCell ref="F48:F51"/>
    <mergeCell ref="G48:G51"/>
    <mergeCell ref="H48:H51"/>
    <mergeCell ref="D36:D39"/>
    <mergeCell ref="F36:F39"/>
    <mergeCell ref="G36:G39"/>
    <mergeCell ref="A2:N2"/>
    <mergeCell ref="A3:N3"/>
    <mergeCell ref="A4:D4"/>
    <mergeCell ref="E4:E5"/>
    <mergeCell ref="F4:F5"/>
    <mergeCell ref="G4:G5"/>
    <mergeCell ref="H4:H5"/>
    <mergeCell ref="I4:I5"/>
    <mergeCell ref="J4:J5"/>
    <mergeCell ref="K4:N5"/>
    <mergeCell ref="E6:N6"/>
    <mergeCell ref="F16:F17"/>
    <mergeCell ref="E16:E17"/>
    <mergeCell ref="J16:J17"/>
    <mergeCell ref="K16:N17"/>
    <mergeCell ref="I16:I17"/>
    <mergeCell ref="H16:H17"/>
    <mergeCell ref="G16:G17"/>
    <mergeCell ref="K8:M15"/>
    <mergeCell ref="A29:A31"/>
    <mergeCell ref="B29:B31"/>
    <mergeCell ref="A27:A28"/>
    <mergeCell ref="B27:B28"/>
    <mergeCell ref="C27:C28"/>
    <mergeCell ref="F27:F28"/>
    <mergeCell ref="G27:G28"/>
    <mergeCell ref="F29:F31"/>
    <mergeCell ref="G29:G31"/>
    <mergeCell ref="K29:N31"/>
    <mergeCell ref="I40:I43"/>
    <mergeCell ref="J36:J39"/>
    <mergeCell ref="K36:N39"/>
    <mergeCell ref="J27:J28"/>
    <mergeCell ref="J29:J31"/>
    <mergeCell ref="K33:N33"/>
    <mergeCell ref="C24:C26"/>
    <mergeCell ref="D24:D26"/>
    <mergeCell ref="F24:F26"/>
    <mergeCell ref="G24:G26"/>
    <mergeCell ref="H36:H39"/>
    <mergeCell ref="F40:F43"/>
    <mergeCell ref="K21:N21"/>
    <mergeCell ref="A22:K22"/>
    <mergeCell ref="I36:I39"/>
    <mergeCell ref="A36:A39"/>
    <mergeCell ref="B36:B39"/>
    <mergeCell ref="C36:C39"/>
    <mergeCell ref="E34:N34"/>
    <mergeCell ref="K40:N43"/>
    <mergeCell ref="K32:N32"/>
    <mergeCell ref="D27:D28"/>
    <mergeCell ref="A40:A43"/>
    <mergeCell ref="B40:B43"/>
    <mergeCell ref="C40:C43"/>
    <mergeCell ref="D40:D43"/>
    <mergeCell ref="E27:E28"/>
    <mergeCell ref="I23:N23"/>
    <mergeCell ref="A24:A26"/>
    <mergeCell ref="B24:B26"/>
    <mergeCell ref="H24:H26"/>
    <mergeCell ref="I24:I26"/>
    <mergeCell ref="K24:N26"/>
    <mergeCell ref="H27:H28"/>
    <mergeCell ref="I27:I28"/>
    <mergeCell ref="K27:N28"/>
    <mergeCell ref="K20:N20"/>
    <mergeCell ref="A48:A51"/>
    <mergeCell ref="B48:B51"/>
    <mergeCell ref="C48:C51"/>
    <mergeCell ref="F8:F15"/>
    <mergeCell ref="G8:G15"/>
    <mergeCell ref="H8:H15"/>
    <mergeCell ref="I8:I15"/>
    <mergeCell ref="J8:J15"/>
    <mergeCell ref="A8:A15"/>
    <mergeCell ref="B8:B15"/>
    <mergeCell ref="C8:C15"/>
    <mergeCell ref="D8:D15"/>
    <mergeCell ref="E8:E15"/>
    <mergeCell ref="H29:H31"/>
    <mergeCell ref="I29:I31"/>
    <mergeCell ref="J40:J43"/>
    <mergeCell ref="C29:C31"/>
    <mergeCell ref="D29:D31"/>
    <mergeCell ref="E29:E31"/>
    <mergeCell ref="K18:M18"/>
    <mergeCell ref="K19:N19"/>
    <mergeCell ref="G40:G43"/>
    <mergeCell ref="H40:H43"/>
  </mergeCells>
  <pageMargins left="0.35433070866141736" right="3.937007874015748E-2" top="0.39370078740157483" bottom="0.74803149606299213" header="0.31496062992125984" footer="0.31496062992125984"/>
  <pageSetup paperSize="9" scale="67" fitToHeight="1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29"/>
  <sheetViews>
    <sheetView topLeftCell="A22" workbookViewId="0">
      <selection activeCell="K28" sqref="K28"/>
    </sheetView>
  </sheetViews>
  <sheetFormatPr defaultRowHeight="15"/>
  <cols>
    <col min="4" max="4" width="25.85546875" customWidth="1"/>
    <col min="5" max="5" width="29.42578125" customWidth="1"/>
    <col min="6" max="6" width="11.28515625" customWidth="1"/>
    <col min="7" max="7" width="11.42578125" customWidth="1"/>
    <col min="11" max="11" width="16" customWidth="1"/>
  </cols>
  <sheetData>
    <row r="1" spans="1:11">
      <c r="A1" s="458" t="s">
        <v>343</v>
      </c>
      <c r="B1" s="458"/>
      <c r="C1" s="458"/>
      <c r="D1" s="458"/>
      <c r="E1" s="458"/>
      <c r="F1" s="3"/>
      <c r="G1" s="3"/>
      <c r="H1" s="3"/>
      <c r="I1" s="3"/>
      <c r="J1" s="3"/>
      <c r="K1" s="190"/>
    </row>
    <row r="2" spans="1:11">
      <c r="A2" s="459" t="s">
        <v>344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</row>
    <row r="3" spans="1:11">
      <c r="A3" s="191"/>
      <c r="B3" s="190"/>
      <c r="C3" s="461" t="s">
        <v>345</v>
      </c>
      <c r="D3" s="461"/>
      <c r="E3" s="461"/>
      <c r="F3" s="461"/>
      <c r="G3" s="461"/>
      <c r="H3" s="461"/>
      <c r="I3" s="461"/>
      <c r="J3" s="461"/>
      <c r="K3" s="190"/>
    </row>
    <row r="4" spans="1:11" ht="90" customHeight="1">
      <c r="A4" s="191"/>
      <c r="B4" s="190"/>
      <c r="C4" s="461" t="s">
        <v>346</v>
      </c>
      <c r="D4" s="462"/>
      <c r="E4" s="462"/>
      <c r="F4" s="462"/>
      <c r="G4" s="462"/>
      <c r="H4" s="462"/>
      <c r="I4" s="462"/>
      <c r="J4" s="462"/>
      <c r="K4" s="190"/>
    </row>
    <row r="5" spans="1:11">
      <c r="A5" s="2"/>
      <c r="B5" s="2"/>
      <c r="C5" s="2"/>
      <c r="D5" s="3"/>
      <c r="E5" s="3"/>
      <c r="F5" s="3"/>
      <c r="G5" s="3"/>
      <c r="H5" s="3"/>
      <c r="I5" s="3"/>
      <c r="J5" s="3"/>
      <c r="K5" s="3"/>
    </row>
    <row r="6" spans="1:11">
      <c r="A6" s="340" t="s">
        <v>0</v>
      </c>
      <c r="B6" s="340"/>
      <c r="C6" s="340" t="s">
        <v>10</v>
      </c>
      <c r="D6" s="340" t="s">
        <v>26</v>
      </c>
      <c r="E6" s="340" t="s">
        <v>27</v>
      </c>
      <c r="F6" s="340" t="s">
        <v>28</v>
      </c>
      <c r="G6" s="340" t="s">
        <v>71</v>
      </c>
      <c r="H6" s="340" t="s">
        <v>72</v>
      </c>
      <c r="I6" s="340" t="s">
        <v>33</v>
      </c>
      <c r="J6" s="340" t="s">
        <v>34</v>
      </c>
      <c r="K6" s="340" t="s">
        <v>35</v>
      </c>
    </row>
    <row r="7" spans="1:11" ht="23.25" customHeight="1">
      <c r="A7" s="142" t="s">
        <v>5</v>
      </c>
      <c r="B7" s="142" t="s">
        <v>6</v>
      </c>
      <c r="C7" s="341"/>
      <c r="D7" s="341" t="s">
        <v>29</v>
      </c>
      <c r="E7" s="341" t="s">
        <v>9</v>
      </c>
      <c r="F7" s="341"/>
      <c r="G7" s="341"/>
      <c r="H7" s="341"/>
      <c r="I7" s="341"/>
      <c r="J7" s="341"/>
      <c r="K7" s="341"/>
    </row>
    <row r="8" spans="1:11">
      <c r="A8" s="131" t="s">
        <v>75</v>
      </c>
      <c r="B8" s="132">
        <v>1</v>
      </c>
      <c r="C8" s="132"/>
      <c r="D8" s="457" t="s">
        <v>79</v>
      </c>
      <c r="E8" s="457"/>
      <c r="F8" s="457"/>
      <c r="G8" s="457"/>
      <c r="H8" s="457"/>
      <c r="I8" s="457"/>
      <c r="J8" s="457"/>
      <c r="K8" s="457"/>
    </row>
    <row r="9" spans="1:11">
      <c r="A9" s="446" t="s">
        <v>75</v>
      </c>
      <c r="B9" s="446" t="s">
        <v>18</v>
      </c>
      <c r="C9" s="446" t="s">
        <v>17</v>
      </c>
      <c r="D9" s="448" t="s">
        <v>113</v>
      </c>
      <c r="E9" s="152" t="s">
        <v>114</v>
      </c>
      <c r="F9" s="133" t="s">
        <v>30</v>
      </c>
      <c r="G9" s="133">
        <v>264</v>
      </c>
      <c r="H9" s="133">
        <v>264</v>
      </c>
      <c r="I9" s="133">
        <v>264</v>
      </c>
      <c r="J9" s="134">
        <v>100</v>
      </c>
      <c r="K9" s="134">
        <v>100</v>
      </c>
    </row>
    <row r="10" spans="1:11" ht="15" customHeight="1">
      <c r="A10" s="447"/>
      <c r="B10" s="447"/>
      <c r="C10" s="447"/>
      <c r="D10" s="449"/>
      <c r="E10" s="152" t="s">
        <v>115</v>
      </c>
      <c r="F10" s="133" t="s">
        <v>31</v>
      </c>
      <c r="G10" s="134">
        <v>21903.4</v>
      </c>
      <c r="H10" s="134">
        <v>21903.4</v>
      </c>
      <c r="I10" s="134">
        <f>2127.77372+1757.72612+10154.72827+7765.38045+688.86699+918.48932</f>
        <v>23412.96487</v>
      </c>
      <c r="J10" s="134">
        <v>106.8</v>
      </c>
      <c r="K10" s="134"/>
    </row>
    <row r="11" spans="1:11" ht="15" customHeight="1">
      <c r="A11" s="446" t="s">
        <v>75</v>
      </c>
      <c r="B11" s="446" t="s">
        <v>18</v>
      </c>
      <c r="C11" s="446" t="s">
        <v>17</v>
      </c>
      <c r="D11" s="448" t="s">
        <v>116</v>
      </c>
      <c r="E11" s="152" t="s">
        <v>117</v>
      </c>
      <c r="F11" s="133" t="s">
        <v>32</v>
      </c>
      <c r="G11" s="135">
        <v>73</v>
      </c>
      <c r="H11" s="135">
        <v>73</v>
      </c>
      <c r="I11" s="135">
        <f>13+43+25</f>
        <v>81</v>
      </c>
      <c r="J11" s="134">
        <v>111</v>
      </c>
      <c r="K11" s="134">
        <v>111</v>
      </c>
    </row>
    <row r="12" spans="1:11" ht="48">
      <c r="A12" s="447"/>
      <c r="B12" s="447"/>
      <c r="C12" s="447"/>
      <c r="D12" s="449"/>
      <c r="E12" s="152" t="s">
        <v>118</v>
      </c>
      <c r="F12" s="133" t="s">
        <v>31</v>
      </c>
      <c r="G12" s="134">
        <v>53934.3</v>
      </c>
      <c r="H12" s="134">
        <v>53934.3</v>
      </c>
      <c r="I12" s="134">
        <v>54930.5</v>
      </c>
      <c r="J12" s="134">
        <v>102</v>
      </c>
      <c r="K12" s="134">
        <v>102</v>
      </c>
    </row>
    <row r="13" spans="1:11" ht="15" customHeight="1">
      <c r="A13" s="453" t="s">
        <v>75</v>
      </c>
      <c r="B13" s="455">
        <v>1</v>
      </c>
      <c r="C13" s="455">
        <v>938</v>
      </c>
      <c r="D13" s="442" t="s">
        <v>119</v>
      </c>
      <c r="E13" s="136" t="s">
        <v>120</v>
      </c>
      <c r="F13" s="133" t="s">
        <v>121</v>
      </c>
      <c r="G13" s="137">
        <v>4140</v>
      </c>
      <c r="H13" s="137">
        <v>4350</v>
      </c>
      <c r="I13" s="137">
        <v>4585</v>
      </c>
      <c r="J13" s="134">
        <v>111</v>
      </c>
      <c r="K13" s="134">
        <v>111</v>
      </c>
    </row>
    <row r="14" spans="1:11" ht="48">
      <c r="A14" s="454"/>
      <c r="B14" s="456"/>
      <c r="C14" s="456"/>
      <c r="D14" s="443"/>
      <c r="E14" s="152" t="s">
        <v>118</v>
      </c>
      <c r="F14" s="133" t="s">
        <v>31</v>
      </c>
      <c r="G14" s="134">
        <v>1892.5</v>
      </c>
      <c r="H14" s="134">
        <v>1892.5</v>
      </c>
      <c r="I14" s="134">
        <v>854.2</v>
      </c>
      <c r="J14" s="134"/>
      <c r="K14" s="134">
        <v>104.4</v>
      </c>
    </row>
    <row r="15" spans="1:11" ht="15" customHeight="1">
      <c r="A15" s="131" t="s">
        <v>75</v>
      </c>
      <c r="B15" s="132">
        <v>2</v>
      </c>
      <c r="C15" s="132"/>
      <c r="D15" s="450" t="s">
        <v>85</v>
      </c>
      <c r="E15" s="451"/>
      <c r="F15" s="451"/>
      <c r="G15" s="451"/>
      <c r="H15" s="451"/>
      <c r="I15" s="451"/>
      <c r="J15" s="451"/>
      <c r="K15" s="452"/>
    </row>
    <row r="16" spans="1:11" ht="24">
      <c r="A16" s="444" t="s">
        <v>75</v>
      </c>
      <c r="B16" s="440">
        <v>2</v>
      </c>
      <c r="C16" s="440">
        <v>938</v>
      </c>
      <c r="D16" s="442" t="s">
        <v>122</v>
      </c>
      <c r="E16" s="152" t="s">
        <v>123</v>
      </c>
      <c r="F16" s="133" t="s">
        <v>32</v>
      </c>
      <c r="G16" s="134">
        <v>1500</v>
      </c>
      <c r="H16" s="137">
        <v>1500</v>
      </c>
      <c r="I16" s="137">
        <v>3980</v>
      </c>
      <c r="J16" s="137">
        <f>I16/G16*100</f>
        <v>265.33333333333331</v>
      </c>
      <c r="K16" s="137">
        <f>I16/H16*100</f>
        <v>265.33333333333331</v>
      </c>
    </row>
    <row r="17" spans="1:11" ht="48">
      <c r="A17" s="445"/>
      <c r="B17" s="441"/>
      <c r="C17" s="441"/>
      <c r="D17" s="443"/>
      <c r="E17" s="152" t="s">
        <v>118</v>
      </c>
      <c r="F17" s="133" t="s">
        <v>31</v>
      </c>
      <c r="G17" s="134">
        <v>1274.2</v>
      </c>
      <c r="H17" s="134">
        <v>1352.6</v>
      </c>
      <c r="I17" s="134">
        <v>1352.6041600000001</v>
      </c>
      <c r="J17" s="137">
        <f t="shared" ref="J17:J21" si="0">I17/G17*100</f>
        <v>106.15320671794066</v>
      </c>
      <c r="K17" s="137">
        <f t="shared" ref="K17:K21" si="1">I17/H17*100</f>
        <v>100.00030755581844</v>
      </c>
    </row>
    <row r="18" spans="1:11">
      <c r="A18" s="444" t="s">
        <v>75</v>
      </c>
      <c r="B18" s="440">
        <v>2</v>
      </c>
      <c r="C18" s="440">
        <v>938</v>
      </c>
      <c r="D18" s="442" t="s">
        <v>124</v>
      </c>
      <c r="E18" s="152" t="s">
        <v>125</v>
      </c>
      <c r="F18" s="133" t="s">
        <v>32</v>
      </c>
      <c r="G18" s="134">
        <v>1500</v>
      </c>
      <c r="H18" s="134">
        <v>1500</v>
      </c>
      <c r="I18" s="134">
        <v>5120</v>
      </c>
      <c r="J18" s="137">
        <v>341.3</v>
      </c>
      <c r="K18" s="137">
        <v>341.3</v>
      </c>
    </row>
    <row r="19" spans="1:11" ht="48">
      <c r="A19" s="445"/>
      <c r="B19" s="441"/>
      <c r="C19" s="441"/>
      <c r="D19" s="443"/>
      <c r="E19" s="152" t="s">
        <v>118</v>
      </c>
      <c r="F19" s="133" t="s">
        <v>31</v>
      </c>
      <c r="G19" s="134">
        <v>1892.5</v>
      </c>
      <c r="H19" s="134">
        <v>1892.5</v>
      </c>
      <c r="I19" s="134">
        <v>2164.1999999999998</v>
      </c>
      <c r="J19" s="137">
        <v>114.3</v>
      </c>
      <c r="K19" s="137">
        <v>114.3</v>
      </c>
    </row>
    <row r="20" spans="1:11">
      <c r="A20" s="444" t="s">
        <v>75</v>
      </c>
      <c r="B20" s="440">
        <v>2</v>
      </c>
      <c r="C20" s="440">
        <v>938</v>
      </c>
      <c r="D20" s="442" t="s">
        <v>126</v>
      </c>
      <c r="E20" s="152" t="s">
        <v>127</v>
      </c>
      <c r="F20" s="133" t="s">
        <v>32</v>
      </c>
      <c r="G20" s="134">
        <v>231000</v>
      </c>
      <c r="H20" s="134">
        <v>231000</v>
      </c>
      <c r="I20" s="134" t="s">
        <v>446</v>
      </c>
      <c r="J20" s="137">
        <v>134</v>
      </c>
      <c r="K20" s="137">
        <v>134</v>
      </c>
    </row>
    <row r="21" spans="1:11" ht="48">
      <c r="A21" s="445"/>
      <c r="B21" s="441"/>
      <c r="C21" s="441"/>
      <c r="D21" s="443"/>
      <c r="E21" s="152" t="s">
        <v>118</v>
      </c>
      <c r="F21" s="133" t="s">
        <v>31</v>
      </c>
      <c r="G21" s="134">
        <v>25779.599999999999</v>
      </c>
      <c r="H21" s="134">
        <v>25779.599999999999</v>
      </c>
      <c r="I21" s="134">
        <v>22453.229009999999</v>
      </c>
      <c r="J21" s="137">
        <f t="shared" si="0"/>
        <v>87.096886724386721</v>
      </c>
      <c r="K21" s="137">
        <f t="shared" si="1"/>
        <v>87.096886724386721</v>
      </c>
    </row>
    <row r="22" spans="1:11" ht="15" customHeight="1">
      <c r="A22" s="444" t="s">
        <v>75</v>
      </c>
      <c r="B22" s="440">
        <v>2</v>
      </c>
      <c r="C22" s="440">
        <v>938</v>
      </c>
      <c r="D22" s="442" t="s">
        <v>305</v>
      </c>
      <c r="E22" s="152" t="s">
        <v>127</v>
      </c>
      <c r="F22" s="133" t="s">
        <v>32</v>
      </c>
      <c r="G22" s="134">
        <v>27000</v>
      </c>
      <c r="H22" s="134">
        <v>27000</v>
      </c>
      <c r="I22" s="134">
        <v>55420</v>
      </c>
      <c r="J22" s="137">
        <v>205.3</v>
      </c>
      <c r="K22" s="137">
        <v>205.3</v>
      </c>
    </row>
    <row r="23" spans="1:11" ht="48">
      <c r="A23" s="445"/>
      <c r="B23" s="441"/>
      <c r="C23" s="441"/>
      <c r="D23" s="443"/>
      <c r="E23" s="152" t="s">
        <v>118</v>
      </c>
      <c r="F23" s="133" t="s">
        <v>31</v>
      </c>
      <c r="G23" s="134">
        <v>1890</v>
      </c>
      <c r="H23" s="134">
        <v>1890</v>
      </c>
      <c r="I23" s="134">
        <v>1082.0999999999999</v>
      </c>
      <c r="J23" s="137">
        <v>57.3</v>
      </c>
      <c r="K23" s="137">
        <v>57.3</v>
      </c>
    </row>
    <row r="24" spans="1:11" ht="15" customHeight="1">
      <c r="A24" s="138" t="s">
        <v>75</v>
      </c>
      <c r="B24" s="139">
        <v>3</v>
      </c>
      <c r="C24" s="139"/>
      <c r="D24" s="463" t="s">
        <v>91</v>
      </c>
      <c r="E24" s="464"/>
      <c r="F24" s="464"/>
      <c r="G24" s="464"/>
      <c r="H24" s="464"/>
      <c r="I24" s="464"/>
      <c r="J24" s="464"/>
      <c r="K24" s="465"/>
    </row>
    <row r="25" spans="1:11">
      <c r="A25" s="444" t="s">
        <v>75</v>
      </c>
      <c r="B25" s="444" t="s">
        <v>90</v>
      </c>
      <c r="C25" s="444" t="s">
        <v>17</v>
      </c>
      <c r="D25" s="442" t="s">
        <v>128</v>
      </c>
      <c r="E25" s="152" t="s">
        <v>347</v>
      </c>
      <c r="F25" s="133" t="s">
        <v>32</v>
      </c>
      <c r="G25" s="137">
        <v>72</v>
      </c>
      <c r="H25" s="137">
        <f>27+27+18</f>
        <v>72</v>
      </c>
      <c r="I25" s="137">
        <f>27+27+18</f>
        <v>72</v>
      </c>
      <c r="J25" s="137">
        <f>I25/G25*100</f>
        <v>100</v>
      </c>
      <c r="K25" s="137">
        <f>I25/H25*100</f>
        <v>100</v>
      </c>
    </row>
    <row r="26" spans="1:11" ht="15" customHeight="1">
      <c r="A26" s="445"/>
      <c r="B26" s="445"/>
      <c r="C26" s="445"/>
      <c r="D26" s="443"/>
      <c r="E26" s="152" t="s">
        <v>118</v>
      </c>
      <c r="F26" s="133" t="s">
        <v>31</v>
      </c>
      <c r="G26" s="134">
        <v>3964.9</v>
      </c>
      <c r="H26" s="134">
        <v>3964.9</v>
      </c>
      <c r="I26" s="134">
        <f>2981.13757+2235.9</f>
        <v>5217.0375700000004</v>
      </c>
      <c r="J26" s="137">
        <v>132</v>
      </c>
      <c r="K26" s="137">
        <f>I26/H26*100</f>
        <v>131.58055865217281</v>
      </c>
    </row>
    <row r="27" spans="1:11">
      <c r="A27" s="444" t="s">
        <v>75</v>
      </c>
      <c r="B27" s="444" t="s">
        <v>90</v>
      </c>
      <c r="C27" s="444" t="s">
        <v>17</v>
      </c>
      <c r="D27" s="442" t="s">
        <v>348</v>
      </c>
      <c r="E27" s="136" t="s">
        <v>349</v>
      </c>
      <c r="F27" s="133" t="s">
        <v>32</v>
      </c>
      <c r="G27" s="137">
        <v>15428</v>
      </c>
      <c r="H27" s="137">
        <v>15428</v>
      </c>
      <c r="I27" s="137">
        <v>15578</v>
      </c>
      <c r="J27" s="137">
        <f>I27/G27*100</f>
        <v>100.97225823178637</v>
      </c>
      <c r="K27" s="137">
        <f>I27/H27*100</f>
        <v>100.97225823178637</v>
      </c>
    </row>
    <row r="28" spans="1:11" ht="48">
      <c r="A28" s="445"/>
      <c r="B28" s="445"/>
      <c r="C28" s="445"/>
      <c r="D28" s="443"/>
      <c r="E28" s="152" t="s">
        <v>118</v>
      </c>
      <c r="F28" s="133" t="s">
        <v>31</v>
      </c>
      <c r="G28" s="134">
        <v>4013</v>
      </c>
      <c r="H28" s="134">
        <v>4013</v>
      </c>
      <c r="I28" s="134">
        <v>3349.4965000000002</v>
      </c>
      <c r="J28" s="137">
        <v>83.5</v>
      </c>
      <c r="K28" s="137">
        <v>83.5</v>
      </c>
    </row>
    <row r="29" spans="1:11" ht="15" customHeight="1"/>
  </sheetData>
  <mergeCells count="53">
    <mergeCell ref="A27:A28"/>
    <mergeCell ref="B27:B28"/>
    <mergeCell ref="C27:C28"/>
    <mergeCell ref="C20:C21"/>
    <mergeCell ref="D24:K24"/>
    <mergeCell ref="A25:A26"/>
    <mergeCell ref="B25:B26"/>
    <mergeCell ref="C25:C26"/>
    <mergeCell ref="D25:D26"/>
    <mergeCell ref="D27:D28"/>
    <mergeCell ref="D20:D21"/>
    <mergeCell ref="D22:D23"/>
    <mergeCell ref="A22:A23"/>
    <mergeCell ref="B22:B23"/>
    <mergeCell ref="C22:C23"/>
    <mergeCell ref="A20:A21"/>
    <mergeCell ref="A1:E1"/>
    <mergeCell ref="A2:K2"/>
    <mergeCell ref="C3:J3"/>
    <mergeCell ref="C4:J4"/>
    <mergeCell ref="A6:B6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D8:K8"/>
    <mergeCell ref="A9:A10"/>
    <mergeCell ref="B9:B10"/>
    <mergeCell ref="C9:C10"/>
    <mergeCell ref="D9:D10"/>
    <mergeCell ref="A11:A12"/>
    <mergeCell ref="B11:B12"/>
    <mergeCell ref="C11:C12"/>
    <mergeCell ref="D11:D12"/>
    <mergeCell ref="D15:K15"/>
    <mergeCell ref="A13:A14"/>
    <mergeCell ref="B13:B14"/>
    <mergeCell ref="C13:C14"/>
    <mergeCell ref="D13:D14"/>
    <mergeCell ref="B20:B21"/>
    <mergeCell ref="D16:D17"/>
    <mergeCell ref="A18:A19"/>
    <mergeCell ref="B18:B19"/>
    <mergeCell ref="C18:C19"/>
    <mergeCell ref="D18:D19"/>
    <mergeCell ref="A16:A17"/>
    <mergeCell ref="B16:B17"/>
    <mergeCell ref="C16:C17"/>
  </mergeCells>
  <pageMargins left="0.70866141732283472" right="0.70866141732283472" top="0.74803149606299213" bottom="0.74803149606299213" header="0.31496062992125984" footer="0.31496062992125984"/>
  <pageSetup paperSize="9" scale="89" fitToHeight="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48"/>
  <sheetViews>
    <sheetView topLeftCell="A38" zoomScale="110" zoomScaleNormal="110" workbookViewId="0">
      <selection activeCell="L41" sqref="L41"/>
    </sheetView>
  </sheetViews>
  <sheetFormatPr defaultRowHeight="15"/>
  <cols>
    <col min="1" max="1" width="6.140625" customWidth="1"/>
    <col min="2" max="2" width="5.5703125" customWidth="1"/>
    <col min="3" max="3" width="5.42578125" customWidth="1"/>
    <col min="4" max="4" width="33.85546875" customWidth="1"/>
    <col min="5" max="5" width="9.85546875" customWidth="1"/>
    <col min="9" max="9" width="7.28515625" customWidth="1"/>
    <col min="10" max="10" width="7.28515625" style="250" customWidth="1"/>
    <col min="11" max="11" width="6.5703125" customWidth="1"/>
    <col min="12" max="12" width="37.7109375" customWidth="1"/>
    <col min="13" max="13" width="9.140625" style="257"/>
    <col min="14" max="14" width="9.140625" style="250"/>
  </cols>
  <sheetData>
    <row r="3" spans="1:14">
      <c r="A3" s="2"/>
      <c r="B3" s="467" t="s">
        <v>43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</row>
    <row r="4" spans="1:14">
      <c r="A4" s="2"/>
      <c r="B4" s="3"/>
      <c r="C4" s="3"/>
      <c r="D4" s="3"/>
      <c r="E4" s="3"/>
      <c r="F4" s="3"/>
      <c r="G4" s="3"/>
      <c r="H4" s="3"/>
      <c r="I4" s="3"/>
      <c r="J4" s="239"/>
      <c r="K4" s="3"/>
      <c r="L4" s="3"/>
    </row>
    <row r="5" spans="1:14">
      <c r="A5" s="468" t="s">
        <v>0</v>
      </c>
      <c r="B5" s="469"/>
      <c r="C5" s="468" t="s">
        <v>44</v>
      </c>
      <c r="D5" s="468" t="s">
        <v>45</v>
      </c>
      <c r="E5" s="468" t="s">
        <v>46</v>
      </c>
      <c r="F5" s="468" t="s">
        <v>47</v>
      </c>
      <c r="G5" s="468"/>
      <c r="H5" s="468"/>
      <c r="I5" s="470" t="s">
        <v>48</v>
      </c>
      <c r="J5" s="240"/>
      <c r="K5" s="470" t="s">
        <v>49</v>
      </c>
      <c r="L5" s="470" t="s">
        <v>50</v>
      </c>
    </row>
    <row r="6" spans="1:14">
      <c r="A6" s="469"/>
      <c r="B6" s="469"/>
      <c r="C6" s="468"/>
      <c r="D6" s="468"/>
      <c r="E6" s="468"/>
      <c r="F6" s="468" t="s">
        <v>51</v>
      </c>
      <c r="G6" s="468" t="s">
        <v>52</v>
      </c>
      <c r="H6" s="468" t="s">
        <v>53</v>
      </c>
      <c r="I6" s="471"/>
      <c r="J6" s="241"/>
      <c r="K6" s="471"/>
      <c r="L6" s="473"/>
    </row>
    <row r="7" spans="1:14" ht="42" customHeight="1">
      <c r="A7" s="4" t="s">
        <v>5</v>
      </c>
      <c r="B7" s="4" t="s">
        <v>6</v>
      </c>
      <c r="C7" s="468"/>
      <c r="D7" s="469"/>
      <c r="E7" s="469"/>
      <c r="F7" s="468"/>
      <c r="G7" s="468"/>
      <c r="H7" s="468"/>
      <c r="I7" s="472"/>
      <c r="J7" s="242"/>
      <c r="K7" s="472"/>
      <c r="L7" s="474"/>
    </row>
    <row r="8" spans="1:14">
      <c r="A8" s="5" t="s">
        <v>18</v>
      </c>
      <c r="B8" s="5" t="s">
        <v>19</v>
      </c>
      <c r="C8" s="6">
        <v>3</v>
      </c>
      <c r="D8" s="7">
        <v>4</v>
      </c>
      <c r="E8" s="7">
        <v>5</v>
      </c>
      <c r="F8" s="6">
        <v>6</v>
      </c>
      <c r="G8" s="6">
        <v>7</v>
      </c>
      <c r="H8" s="6">
        <v>8</v>
      </c>
      <c r="I8" s="6">
        <v>9</v>
      </c>
      <c r="J8" s="243"/>
      <c r="K8" s="6">
        <v>10</v>
      </c>
      <c r="L8" s="8">
        <v>11</v>
      </c>
    </row>
    <row r="9" spans="1:14">
      <c r="A9" s="482">
        <v>3</v>
      </c>
      <c r="B9" s="482">
        <v>1</v>
      </c>
      <c r="C9" s="484"/>
      <c r="D9" s="486" t="s">
        <v>212</v>
      </c>
      <c r="E9" s="487"/>
      <c r="F9" s="487"/>
      <c r="G9" s="487"/>
      <c r="H9" s="487"/>
      <c r="I9" s="487"/>
      <c r="J9" s="487"/>
      <c r="K9" s="487"/>
      <c r="L9" s="488"/>
      <c r="M9" s="258">
        <f>SUM(M11:M48)/(C23+C31+C36+C38+C44+C48)</f>
        <v>0.99503017300889651</v>
      </c>
    </row>
    <row r="10" spans="1:14" ht="32.25" customHeight="1">
      <c r="A10" s="483"/>
      <c r="B10" s="483"/>
      <c r="C10" s="485"/>
      <c r="D10" s="489"/>
      <c r="E10" s="490"/>
      <c r="F10" s="490"/>
      <c r="G10" s="490"/>
      <c r="H10" s="490"/>
      <c r="I10" s="490"/>
      <c r="J10" s="490"/>
      <c r="K10" s="490"/>
      <c r="L10" s="491"/>
      <c r="M10" s="258"/>
      <c r="N10" s="258">
        <f>SUM(M11:M23)/C23</f>
        <v>0.98738428533027556</v>
      </c>
    </row>
    <row r="11" spans="1:14" ht="43.5" customHeight="1">
      <c r="A11" s="25">
        <v>3</v>
      </c>
      <c r="B11" s="25">
        <v>1</v>
      </c>
      <c r="C11" s="25">
        <v>1</v>
      </c>
      <c r="D11" s="34" t="s">
        <v>194</v>
      </c>
      <c r="E11" s="25" t="s">
        <v>195</v>
      </c>
      <c r="F11" s="25">
        <v>75</v>
      </c>
      <c r="G11" s="25">
        <v>75</v>
      </c>
      <c r="H11" s="35">
        <v>75</v>
      </c>
      <c r="I11" s="25">
        <v>1</v>
      </c>
      <c r="J11" s="244">
        <f>H11/G11</f>
        <v>1</v>
      </c>
      <c r="K11" s="25">
        <v>100</v>
      </c>
      <c r="L11" s="25" t="s">
        <v>354</v>
      </c>
      <c r="M11" s="257">
        <f>IF(J11&gt;1,1,J11)</f>
        <v>1</v>
      </c>
    </row>
    <row r="12" spans="1:14" ht="39.75" customHeight="1">
      <c r="A12" s="25">
        <v>3</v>
      </c>
      <c r="B12" s="25">
        <v>1</v>
      </c>
      <c r="C12" s="25">
        <v>2</v>
      </c>
      <c r="D12" s="34" t="s">
        <v>196</v>
      </c>
      <c r="E12" s="25" t="s">
        <v>195</v>
      </c>
      <c r="F12" s="25">
        <v>100</v>
      </c>
      <c r="G12" s="25">
        <v>100</v>
      </c>
      <c r="H12" s="35">
        <v>100</v>
      </c>
      <c r="I12" s="25">
        <v>1</v>
      </c>
      <c r="J12" s="244">
        <f t="shared" ref="J12:J18" si="0">H12/G12</f>
        <v>1</v>
      </c>
      <c r="K12" s="25">
        <v>100</v>
      </c>
      <c r="L12" s="25" t="s">
        <v>385</v>
      </c>
      <c r="M12" s="257">
        <f t="shared" ref="M12:M23" si="1">IF(J12&gt;1,1,J12)</f>
        <v>1</v>
      </c>
    </row>
    <row r="13" spans="1:14" ht="48" customHeight="1">
      <c r="A13" s="25">
        <v>3</v>
      </c>
      <c r="B13" s="25">
        <v>1</v>
      </c>
      <c r="C13" s="25">
        <v>3</v>
      </c>
      <c r="D13" s="34" t="s">
        <v>197</v>
      </c>
      <c r="E13" s="25" t="s">
        <v>447</v>
      </c>
      <c r="F13" s="25">
        <v>2.11</v>
      </c>
      <c r="G13" s="25">
        <v>2.35</v>
      </c>
      <c r="H13" s="35">
        <v>2.1339999999999999</v>
      </c>
      <c r="I13" s="35">
        <v>0.9</v>
      </c>
      <c r="J13" s="244">
        <f t="shared" si="0"/>
        <v>0.90808510638297868</v>
      </c>
      <c r="K13" s="25">
        <v>101</v>
      </c>
      <c r="L13" s="207" t="s">
        <v>386</v>
      </c>
      <c r="M13" s="257">
        <f t="shared" si="1"/>
        <v>0.90808510638297868</v>
      </c>
    </row>
    <row r="14" spans="1:14" ht="51" customHeight="1">
      <c r="A14" s="25">
        <v>3</v>
      </c>
      <c r="B14" s="25">
        <v>1</v>
      </c>
      <c r="C14" s="25">
        <v>4</v>
      </c>
      <c r="D14" s="27" t="s">
        <v>388</v>
      </c>
      <c r="E14" s="25" t="s">
        <v>368</v>
      </c>
      <c r="F14" s="25">
        <v>100</v>
      </c>
      <c r="G14" s="25">
        <v>104</v>
      </c>
      <c r="H14" s="35">
        <v>101</v>
      </c>
      <c r="I14" s="35">
        <v>0.97</v>
      </c>
      <c r="J14" s="244">
        <f t="shared" si="0"/>
        <v>0.97115384615384615</v>
      </c>
      <c r="K14" s="35">
        <v>101</v>
      </c>
      <c r="L14" s="35" t="s">
        <v>387</v>
      </c>
      <c r="M14" s="257">
        <f t="shared" si="1"/>
        <v>0.97115384615384615</v>
      </c>
    </row>
    <row r="15" spans="1:14" ht="71.25" customHeight="1">
      <c r="A15" s="25">
        <v>3</v>
      </c>
      <c r="B15" s="25">
        <v>1</v>
      </c>
      <c r="C15" s="25">
        <v>5</v>
      </c>
      <c r="D15" s="214" t="s">
        <v>282</v>
      </c>
      <c r="E15" s="25" t="s">
        <v>121</v>
      </c>
      <c r="F15" s="25">
        <v>23.3</v>
      </c>
      <c r="G15" s="25">
        <v>23.3</v>
      </c>
      <c r="H15" s="35">
        <v>22.2</v>
      </c>
      <c r="I15" s="35">
        <v>0.94</v>
      </c>
      <c r="J15" s="244">
        <v>1</v>
      </c>
      <c r="K15" s="35">
        <v>95.2</v>
      </c>
      <c r="L15" s="35" t="s">
        <v>389</v>
      </c>
      <c r="M15" s="257">
        <f t="shared" si="1"/>
        <v>1</v>
      </c>
    </row>
    <row r="16" spans="1:14" ht="60" customHeight="1">
      <c r="A16" s="25">
        <v>3</v>
      </c>
      <c r="B16" s="25">
        <v>1</v>
      </c>
      <c r="C16" s="25">
        <v>6</v>
      </c>
      <c r="D16" s="34" t="s">
        <v>393</v>
      </c>
      <c r="E16" s="25" t="s">
        <v>121</v>
      </c>
      <c r="F16" s="25">
        <v>34.9</v>
      </c>
      <c r="G16" s="25">
        <v>49.69</v>
      </c>
      <c r="H16" s="35">
        <v>62.91</v>
      </c>
      <c r="I16" s="35">
        <v>1.26</v>
      </c>
      <c r="J16" s="244">
        <f t="shared" si="0"/>
        <v>1.2660495069430469</v>
      </c>
      <c r="K16" s="35">
        <v>80</v>
      </c>
      <c r="L16" s="35"/>
      <c r="M16" s="257">
        <f t="shared" si="1"/>
        <v>1</v>
      </c>
    </row>
    <row r="17" spans="1:14" ht="65.25" customHeight="1">
      <c r="A17" s="25">
        <v>3</v>
      </c>
      <c r="B17" s="25">
        <v>1</v>
      </c>
      <c r="C17" s="25">
        <v>7</v>
      </c>
      <c r="D17" s="196" t="s">
        <v>394</v>
      </c>
      <c r="E17" s="25" t="s">
        <v>195</v>
      </c>
      <c r="F17" s="25">
        <v>109</v>
      </c>
      <c r="G17" s="25">
        <v>109</v>
      </c>
      <c r="H17" s="35">
        <v>111</v>
      </c>
      <c r="I17" s="35">
        <v>0.1</v>
      </c>
      <c r="J17" s="244">
        <f t="shared" si="0"/>
        <v>1.0183486238532109</v>
      </c>
      <c r="K17" s="35">
        <v>11</v>
      </c>
      <c r="L17" s="35"/>
      <c r="M17" s="257">
        <f t="shared" si="1"/>
        <v>1</v>
      </c>
    </row>
    <row r="18" spans="1:14" ht="61.5" customHeight="1">
      <c r="A18" s="25">
        <v>3</v>
      </c>
      <c r="B18" s="25">
        <v>1</v>
      </c>
      <c r="C18" s="25">
        <v>8</v>
      </c>
      <c r="D18" s="34" t="s">
        <v>281</v>
      </c>
      <c r="E18" s="25" t="s">
        <v>195</v>
      </c>
      <c r="F18" s="25">
        <v>73</v>
      </c>
      <c r="G18" s="25">
        <v>74</v>
      </c>
      <c r="H18" s="35">
        <v>70.8</v>
      </c>
      <c r="I18" s="35">
        <v>0.95</v>
      </c>
      <c r="J18" s="244">
        <f t="shared" si="0"/>
        <v>0.95675675675675675</v>
      </c>
      <c r="K18" s="35">
        <v>97</v>
      </c>
      <c r="L18" s="35"/>
      <c r="M18" s="257">
        <f t="shared" si="1"/>
        <v>0.95675675675675675</v>
      </c>
    </row>
    <row r="19" spans="1:14" ht="39.75" customHeight="1">
      <c r="A19" s="25">
        <v>3</v>
      </c>
      <c r="B19" s="25">
        <v>1</v>
      </c>
      <c r="C19" s="25">
        <v>9</v>
      </c>
      <c r="D19" s="214" t="s">
        <v>198</v>
      </c>
      <c r="E19" s="25" t="s">
        <v>121</v>
      </c>
      <c r="F19" s="25">
        <v>3.5</v>
      </c>
      <c r="G19" s="25">
        <v>4.83</v>
      </c>
      <c r="H19" s="35">
        <v>5.6050000000000004</v>
      </c>
      <c r="I19" s="35">
        <v>1.1599999999999999</v>
      </c>
      <c r="J19" s="244">
        <v>60</v>
      </c>
      <c r="K19" s="35">
        <v>116</v>
      </c>
      <c r="L19" s="34"/>
      <c r="M19" s="257">
        <f t="shared" si="1"/>
        <v>1</v>
      </c>
    </row>
    <row r="20" spans="1:14" ht="77.25" customHeight="1">
      <c r="A20" s="25">
        <v>3</v>
      </c>
      <c r="B20" s="25">
        <v>1</v>
      </c>
      <c r="C20" s="25">
        <v>10</v>
      </c>
      <c r="D20" s="34" t="s">
        <v>395</v>
      </c>
      <c r="E20" s="25" t="s">
        <v>195</v>
      </c>
      <c r="F20" s="25">
        <v>105</v>
      </c>
      <c r="G20" s="25">
        <v>105</v>
      </c>
      <c r="H20" s="35">
        <v>107</v>
      </c>
      <c r="I20" s="35">
        <v>1.0189999999999999</v>
      </c>
      <c r="J20" s="244">
        <v>107</v>
      </c>
      <c r="K20" s="35">
        <v>111</v>
      </c>
      <c r="L20" s="36"/>
      <c r="M20" s="257">
        <f t="shared" si="1"/>
        <v>1</v>
      </c>
    </row>
    <row r="21" spans="1:14" ht="77.25" customHeight="1">
      <c r="A21" s="25">
        <v>3</v>
      </c>
      <c r="B21" s="25">
        <v>1</v>
      </c>
      <c r="C21" s="25">
        <v>11</v>
      </c>
      <c r="D21" s="34" t="s">
        <v>199</v>
      </c>
      <c r="E21" s="25" t="s">
        <v>121</v>
      </c>
      <c r="F21" s="25">
        <v>3.83</v>
      </c>
      <c r="G21" s="25">
        <v>4.3499999999999996</v>
      </c>
      <c r="H21" s="35">
        <v>4.58</v>
      </c>
      <c r="I21" s="35">
        <v>1.06</v>
      </c>
      <c r="J21" s="244">
        <v>119.5</v>
      </c>
      <c r="K21" s="35">
        <v>119.5</v>
      </c>
      <c r="L21" s="35"/>
      <c r="M21" s="257">
        <f t="shared" si="1"/>
        <v>1</v>
      </c>
    </row>
    <row r="22" spans="1:14" ht="77.25" customHeight="1">
      <c r="A22" s="25">
        <v>3</v>
      </c>
      <c r="B22" s="25">
        <v>1</v>
      </c>
      <c r="C22" s="25">
        <v>12</v>
      </c>
      <c r="D22" s="27" t="s">
        <v>396</v>
      </c>
      <c r="E22" s="25" t="s">
        <v>195</v>
      </c>
      <c r="F22" s="25">
        <v>108.93</v>
      </c>
      <c r="G22" s="25">
        <v>108.93</v>
      </c>
      <c r="H22" s="35">
        <v>114.29</v>
      </c>
      <c r="I22" s="35">
        <v>1.0489999999999999</v>
      </c>
      <c r="J22" s="244">
        <v>114.29</v>
      </c>
      <c r="K22" s="35">
        <v>114.29</v>
      </c>
      <c r="L22" s="35"/>
      <c r="M22" s="257">
        <f t="shared" si="1"/>
        <v>1</v>
      </c>
    </row>
    <row r="23" spans="1:14" ht="63.75" customHeight="1">
      <c r="A23" s="25">
        <v>3</v>
      </c>
      <c r="B23" s="25">
        <v>1</v>
      </c>
      <c r="C23" s="25">
        <v>13</v>
      </c>
      <c r="D23" s="220" t="s">
        <v>200</v>
      </c>
      <c r="E23" s="25" t="s">
        <v>195</v>
      </c>
      <c r="F23" s="25">
        <v>105.91</v>
      </c>
      <c r="G23" s="35">
        <v>105.91</v>
      </c>
      <c r="H23" s="35">
        <v>110.73</v>
      </c>
      <c r="I23" s="35">
        <v>1.0449999999999999</v>
      </c>
      <c r="J23" s="244">
        <v>110.73</v>
      </c>
      <c r="K23" s="35">
        <v>110.73</v>
      </c>
      <c r="L23" s="35"/>
      <c r="M23" s="257">
        <f t="shared" si="1"/>
        <v>1</v>
      </c>
    </row>
    <row r="24" spans="1:14" s="251" customFormat="1">
      <c r="A24" s="37">
        <v>3</v>
      </c>
      <c r="B24" s="37">
        <v>2</v>
      </c>
      <c r="C24" s="38"/>
      <c r="D24" s="492" t="s">
        <v>201</v>
      </c>
      <c r="E24" s="492"/>
      <c r="F24" s="492"/>
      <c r="G24" s="492"/>
      <c r="H24" s="492"/>
      <c r="I24" s="492"/>
      <c r="J24" s="492"/>
      <c r="K24" s="492"/>
      <c r="L24" s="492"/>
      <c r="M24" s="259"/>
      <c r="N24" s="260">
        <v>1</v>
      </c>
    </row>
    <row r="25" spans="1:14" ht="53.25" customHeight="1">
      <c r="A25" s="26">
        <v>3</v>
      </c>
      <c r="B25" s="26">
        <v>2</v>
      </c>
      <c r="C25" s="26">
        <v>1</v>
      </c>
      <c r="D25" s="103" t="s">
        <v>202</v>
      </c>
      <c r="E25" s="215" t="s">
        <v>195</v>
      </c>
      <c r="F25" s="215">
        <v>100</v>
      </c>
      <c r="G25" s="215">
        <v>100</v>
      </c>
      <c r="H25" s="215">
        <v>100</v>
      </c>
      <c r="I25" s="215">
        <v>1</v>
      </c>
      <c r="J25" s="245">
        <f t="shared" ref="J25:J31" si="2">H25/G25</f>
        <v>1</v>
      </c>
      <c r="K25" s="215">
        <v>100</v>
      </c>
      <c r="L25" s="36" t="s">
        <v>203</v>
      </c>
      <c r="M25" s="257">
        <f t="shared" ref="M25:M31" si="3">IF(J25&gt;1,1,J25)</f>
        <v>1</v>
      </c>
    </row>
    <row r="26" spans="1:14" ht="62.25" customHeight="1">
      <c r="A26" s="26">
        <v>3</v>
      </c>
      <c r="B26" s="26">
        <v>2</v>
      </c>
      <c r="C26" s="26">
        <v>2</v>
      </c>
      <c r="D26" s="103" t="s">
        <v>204</v>
      </c>
      <c r="E26" s="215" t="s">
        <v>121</v>
      </c>
      <c r="F26" s="215">
        <v>340.8</v>
      </c>
      <c r="G26" s="215">
        <v>398.8</v>
      </c>
      <c r="H26" s="215">
        <v>421.8</v>
      </c>
      <c r="I26" s="215">
        <v>1.05</v>
      </c>
      <c r="J26" s="245">
        <f t="shared" si="2"/>
        <v>1.0576730190571715</v>
      </c>
      <c r="K26" s="215">
        <v>124</v>
      </c>
      <c r="L26" s="36" t="s">
        <v>355</v>
      </c>
      <c r="M26" s="257">
        <f t="shared" si="3"/>
        <v>1</v>
      </c>
    </row>
    <row r="27" spans="1:14" ht="48">
      <c r="A27" s="26">
        <v>3</v>
      </c>
      <c r="B27" s="26">
        <v>2</v>
      </c>
      <c r="C27" s="26">
        <v>3</v>
      </c>
      <c r="D27" s="103" t="s">
        <v>397</v>
      </c>
      <c r="E27" s="215" t="s">
        <v>195</v>
      </c>
      <c r="F27" s="215">
        <v>98</v>
      </c>
      <c r="G27" s="215">
        <v>106.8</v>
      </c>
      <c r="H27" s="215">
        <v>126.4</v>
      </c>
      <c r="I27" s="215">
        <v>1.18</v>
      </c>
      <c r="J27" s="245">
        <f t="shared" si="2"/>
        <v>1.1835205992509363</v>
      </c>
      <c r="K27" s="215">
        <v>126.4</v>
      </c>
      <c r="L27" s="36" t="s">
        <v>203</v>
      </c>
      <c r="M27" s="257">
        <f t="shared" si="3"/>
        <v>1</v>
      </c>
    </row>
    <row r="28" spans="1:14" ht="57" customHeight="1">
      <c r="A28" s="26">
        <v>3</v>
      </c>
      <c r="B28" s="26">
        <v>2</v>
      </c>
      <c r="C28" s="26">
        <v>4</v>
      </c>
      <c r="D28" s="103" t="s">
        <v>205</v>
      </c>
      <c r="E28" s="215" t="s">
        <v>195</v>
      </c>
      <c r="F28" s="215">
        <v>3.8</v>
      </c>
      <c r="G28" s="215">
        <v>4.5</v>
      </c>
      <c r="H28" s="215">
        <v>4.5</v>
      </c>
      <c r="I28" s="215">
        <v>1</v>
      </c>
      <c r="J28" s="245">
        <f t="shared" si="2"/>
        <v>1</v>
      </c>
      <c r="K28" s="215">
        <v>118.4</v>
      </c>
      <c r="L28" s="36" t="s">
        <v>280</v>
      </c>
      <c r="M28" s="257">
        <f t="shared" si="3"/>
        <v>1</v>
      </c>
    </row>
    <row r="29" spans="1:14" ht="59.25" customHeight="1">
      <c r="A29" s="26">
        <v>3</v>
      </c>
      <c r="B29" s="26">
        <v>2</v>
      </c>
      <c r="C29" s="26">
        <v>5</v>
      </c>
      <c r="D29" s="103" t="s">
        <v>206</v>
      </c>
      <c r="E29" s="215" t="s">
        <v>32</v>
      </c>
      <c r="F29" s="216">
        <v>657328</v>
      </c>
      <c r="G29" s="216">
        <v>658000</v>
      </c>
      <c r="H29" s="216">
        <v>684007</v>
      </c>
      <c r="I29" s="215">
        <v>1.03</v>
      </c>
      <c r="J29" s="245">
        <f t="shared" si="2"/>
        <v>1.0395243161094225</v>
      </c>
      <c r="K29" s="215">
        <v>104</v>
      </c>
      <c r="L29" s="36"/>
      <c r="M29" s="257">
        <f t="shared" si="3"/>
        <v>1</v>
      </c>
    </row>
    <row r="30" spans="1:14" ht="60" customHeight="1">
      <c r="A30" s="26">
        <v>3</v>
      </c>
      <c r="B30" s="26">
        <v>2</v>
      </c>
      <c r="C30" s="26">
        <v>6</v>
      </c>
      <c r="D30" s="103" t="s">
        <v>398</v>
      </c>
      <c r="E30" s="40" t="s">
        <v>207</v>
      </c>
      <c r="F30" s="217">
        <v>34504</v>
      </c>
      <c r="G30" s="217">
        <v>37000</v>
      </c>
      <c r="H30" s="217">
        <v>37937</v>
      </c>
      <c r="I30" s="40">
        <v>1.02</v>
      </c>
      <c r="J30" s="246">
        <f t="shared" si="2"/>
        <v>1.0253243243243244</v>
      </c>
      <c r="K30" s="40">
        <v>109</v>
      </c>
      <c r="L30" s="36"/>
      <c r="M30" s="257">
        <f t="shared" si="3"/>
        <v>1</v>
      </c>
    </row>
    <row r="31" spans="1:14" ht="63.75" customHeight="1">
      <c r="A31" s="26">
        <v>3</v>
      </c>
      <c r="B31" s="26">
        <v>2</v>
      </c>
      <c r="C31" s="26">
        <v>7</v>
      </c>
      <c r="D31" s="218" t="s">
        <v>208</v>
      </c>
      <c r="E31" s="40" t="s">
        <v>209</v>
      </c>
      <c r="F31" s="40">
        <v>3932</v>
      </c>
      <c r="G31" s="40">
        <v>3900</v>
      </c>
      <c r="H31" s="40">
        <v>5041</v>
      </c>
      <c r="I31" s="40">
        <v>1.3</v>
      </c>
      <c r="J31" s="246">
        <f t="shared" si="2"/>
        <v>1.2925641025641026</v>
      </c>
      <c r="K31" s="40">
        <v>128</v>
      </c>
      <c r="L31" s="36" t="s">
        <v>280</v>
      </c>
      <c r="M31" s="257">
        <f t="shared" si="3"/>
        <v>1</v>
      </c>
    </row>
    <row r="32" spans="1:14" s="251" customFormat="1">
      <c r="A32" s="475" t="s">
        <v>213</v>
      </c>
      <c r="B32" s="476"/>
      <c r="C32" s="476"/>
      <c r="D32" s="476"/>
      <c r="E32" s="476"/>
      <c r="F32" s="476"/>
      <c r="G32" s="476"/>
      <c r="H32" s="476"/>
      <c r="I32" s="476"/>
      <c r="J32" s="476"/>
      <c r="K32" s="476"/>
      <c r="L32" s="477"/>
      <c r="M32" s="259"/>
      <c r="N32" s="260">
        <v>1</v>
      </c>
    </row>
    <row r="33" spans="1:14" ht="48">
      <c r="A33" s="25">
        <v>3</v>
      </c>
      <c r="B33" s="25">
        <v>3</v>
      </c>
      <c r="C33" s="25">
        <v>1</v>
      </c>
      <c r="D33" s="195" t="s">
        <v>399</v>
      </c>
      <c r="E33" s="25" t="s">
        <v>195</v>
      </c>
      <c r="F33" s="25">
        <v>26</v>
      </c>
      <c r="G33" s="35">
        <v>26</v>
      </c>
      <c r="H33" s="35">
        <v>26</v>
      </c>
      <c r="I33" s="35">
        <v>1</v>
      </c>
      <c r="J33" s="244">
        <f t="shared" ref="J33:J36" si="4">H33/G33</f>
        <v>1</v>
      </c>
      <c r="K33" s="194">
        <v>100</v>
      </c>
      <c r="L33" s="36" t="s">
        <v>203</v>
      </c>
      <c r="M33" s="257">
        <f t="shared" ref="M33:M36" si="5">IF(J33&gt;1,1,J33)</f>
        <v>1</v>
      </c>
    </row>
    <row r="34" spans="1:14">
      <c r="A34" s="25">
        <v>3</v>
      </c>
      <c r="B34" s="25">
        <v>3</v>
      </c>
      <c r="C34" s="25">
        <v>2</v>
      </c>
      <c r="D34" s="34" t="s">
        <v>210</v>
      </c>
      <c r="E34" s="25" t="s">
        <v>32</v>
      </c>
      <c r="F34" s="25">
        <v>72</v>
      </c>
      <c r="G34" s="25">
        <v>72</v>
      </c>
      <c r="H34" s="25">
        <v>72</v>
      </c>
      <c r="I34" s="35">
        <v>1</v>
      </c>
      <c r="J34" s="244">
        <f t="shared" si="4"/>
        <v>1</v>
      </c>
      <c r="K34" s="35">
        <v>100</v>
      </c>
      <c r="L34" s="36" t="s">
        <v>203</v>
      </c>
      <c r="M34" s="257">
        <f t="shared" si="5"/>
        <v>1</v>
      </c>
    </row>
    <row r="35" spans="1:14" ht="55.5" customHeight="1">
      <c r="A35" s="35">
        <v>3</v>
      </c>
      <c r="B35" s="35">
        <v>3</v>
      </c>
      <c r="C35" s="35">
        <v>3</v>
      </c>
      <c r="D35" s="103" t="s">
        <v>211</v>
      </c>
      <c r="E35" s="35" t="s">
        <v>121</v>
      </c>
      <c r="F35" s="62">
        <v>13.14</v>
      </c>
      <c r="G35" s="35">
        <v>12.15</v>
      </c>
      <c r="H35" s="35">
        <v>16</v>
      </c>
      <c r="I35" s="35">
        <v>1.31</v>
      </c>
      <c r="J35" s="244">
        <f t="shared" si="4"/>
        <v>1.3168724279835391</v>
      </c>
      <c r="K35" s="35">
        <v>121.76</v>
      </c>
      <c r="L35" s="35"/>
      <c r="M35" s="257">
        <f t="shared" si="5"/>
        <v>1</v>
      </c>
    </row>
    <row r="36" spans="1:14" ht="75" customHeight="1">
      <c r="A36" s="25">
        <v>3</v>
      </c>
      <c r="B36" s="25">
        <v>2</v>
      </c>
      <c r="C36" s="25">
        <v>4</v>
      </c>
      <c r="D36" s="214" t="s">
        <v>367</v>
      </c>
      <c r="E36" s="219" t="s">
        <v>195</v>
      </c>
      <c r="F36" s="201">
        <v>107.2</v>
      </c>
      <c r="G36" s="199">
        <v>107.2</v>
      </c>
      <c r="H36" s="200">
        <v>109.8</v>
      </c>
      <c r="I36" s="200">
        <v>1.02</v>
      </c>
      <c r="J36" s="247">
        <f t="shared" si="4"/>
        <v>1.0242537313432836</v>
      </c>
      <c r="K36" s="200">
        <v>109.8</v>
      </c>
      <c r="L36" s="200"/>
      <c r="M36" s="257">
        <f t="shared" si="5"/>
        <v>1</v>
      </c>
    </row>
    <row r="37" spans="1:14" s="251" customFormat="1" ht="15" customHeight="1">
      <c r="A37" s="228">
        <v>4</v>
      </c>
      <c r="B37" s="228">
        <v>3</v>
      </c>
      <c r="C37" s="478" t="s">
        <v>173</v>
      </c>
      <c r="D37" s="478"/>
      <c r="E37" s="478"/>
      <c r="F37" s="478"/>
      <c r="G37" s="478"/>
      <c r="H37" s="478"/>
      <c r="I37" s="478"/>
      <c r="J37" s="478"/>
      <c r="K37" s="478"/>
      <c r="L37" s="478"/>
      <c r="M37" s="259"/>
      <c r="N37" s="260">
        <v>1</v>
      </c>
    </row>
    <row r="38" spans="1:14" ht="126" customHeight="1">
      <c r="A38" s="41">
        <v>3</v>
      </c>
      <c r="B38" s="41">
        <v>3</v>
      </c>
      <c r="C38" s="41">
        <v>1</v>
      </c>
      <c r="D38" s="51" t="s">
        <v>214</v>
      </c>
      <c r="E38" s="52" t="s">
        <v>195</v>
      </c>
      <c r="F38" s="52">
        <v>54.5</v>
      </c>
      <c r="G38" s="52">
        <v>57.1</v>
      </c>
      <c r="H38" s="52">
        <v>57.1</v>
      </c>
      <c r="I38" s="52">
        <v>1</v>
      </c>
      <c r="J38" s="248">
        <f>H38/G38</f>
        <v>1</v>
      </c>
      <c r="K38" s="53">
        <v>104.7</v>
      </c>
      <c r="L38" s="36" t="s">
        <v>356</v>
      </c>
      <c r="M38" s="257">
        <f>IF(J38&gt;1,1,J38)</f>
        <v>1</v>
      </c>
    </row>
    <row r="39" spans="1:14">
      <c r="A39" s="38">
        <v>3</v>
      </c>
      <c r="B39" s="39">
        <v>5</v>
      </c>
      <c r="C39" s="42"/>
      <c r="D39" s="479" t="s">
        <v>215</v>
      </c>
      <c r="E39" s="480"/>
      <c r="F39" s="480"/>
      <c r="G39" s="480"/>
      <c r="H39" s="480"/>
      <c r="I39" s="480"/>
      <c r="J39" s="480"/>
      <c r="K39" s="481"/>
      <c r="L39" s="39"/>
      <c r="N39" s="250">
        <v>1</v>
      </c>
    </row>
    <row r="40" spans="1:14" ht="71.25" customHeight="1">
      <c r="A40" s="25">
        <v>3</v>
      </c>
      <c r="B40" s="25">
        <v>5</v>
      </c>
      <c r="C40" s="25">
        <v>1</v>
      </c>
      <c r="D40" s="28" t="s">
        <v>216</v>
      </c>
      <c r="E40" s="35" t="s">
        <v>121</v>
      </c>
      <c r="F40" s="35">
        <v>46</v>
      </c>
      <c r="G40" s="35">
        <v>55</v>
      </c>
      <c r="H40" s="35">
        <v>55</v>
      </c>
      <c r="I40" s="35">
        <v>1</v>
      </c>
      <c r="J40" s="244">
        <f t="shared" ref="J40:J48" si="6">H40/G40</f>
        <v>1</v>
      </c>
      <c r="K40" s="40">
        <v>119.5</v>
      </c>
      <c r="L40" s="36" t="s">
        <v>400</v>
      </c>
      <c r="M40" s="257">
        <f t="shared" ref="M40:M44" si="7">IF(J40&gt;1,1,J40)</f>
        <v>1</v>
      </c>
    </row>
    <row r="41" spans="1:14" ht="67.5" customHeight="1">
      <c r="A41" s="25">
        <v>3</v>
      </c>
      <c r="B41" s="25">
        <v>5</v>
      </c>
      <c r="C41" s="25">
        <v>2</v>
      </c>
      <c r="D41" s="44" t="s">
        <v>217</v>
      </c>
      <c r="E41" s="25" t="s">
        <v>195</v>
      </c>
      <c r="F41" s="25">
        <v>86.66</v>
      </c>
      <c r="G41" s="25">
        <v>92.4</v>
      </c>
      <c r="H41" s="25">
        <v>92.4</v>
      </c>
      <c r="I41" s="25">
        <v>1</v>
      </c>
      <c r="J41" s="244">
        <f t="shared" si="6"/>
        <v>1</v>
      </c>
      <c r="K41" s="35">
        <v>106.6</v>
      </c>
      <c r="L41" s="36" t="s">
        <v>410</v>
      </c>
      <c r="M41" s="257">
        <f t="shared" si="7"/>
        <v>1</v>
      </c>
    </row>
    <row r="42" spans="1:14" ht="51" customHeight="1">
      <c r="A42" s="25">
        <v>3</v>
      </c>
      <c r="B42" s="25">
        <v>5</v>
      </c>
      <c r="C42" s="25">
        <v>3</v>
      </c>
      <c r="D42" s="44" t="s">
        <v>218</v>
      </c>
      <c r="E42" s="25" t="s">
        <v>195</v>
      </c>
      <c r="F42" s="25">
        <v>90</v>
      </c>
      <c r="G42" s="25">
        <v>93</v>
      </c>
      <c r="H42" s="43">
        <v>93</v>
      </c>
      <c r="I42" s="25">
        <v>1</v>
      </c>
      <c r="J42" s="244">
        <f t="shared" si="6"/>
        <v>1</v>
      </c>
      <c r="K42" s="140">
        <v>103.3</v>
      </c>
      <c r="L42" s="36"/>
      <c r="M42" s="257">
        <f t="shared" si="7"/>
        <v>1</v>
      </c>
    </row>
    <row r="43" spans="1:14" ht="39.75" customHeight="1">
      <c r="A43" s="25">
        <v>3</v>
      </c>
      <c r="B43" s="25">
        <v>5</v>
      </c>
      <c r="C43" s="25">
        <v>4</v>
      </c>
      <c r="D43" s="28" t="s">
        <v>401</v>
      </c>
      <c r="E43" s="25" t="s">
        <v>121</v>
      </c>
      <c r="F43" s="25">
        <v>60</v>
      </c>
      <c r="G43" s="25">
        <v>80</v>
      </c>
      <c r="H43" s="25">
        <v>118</v>
      </c>
      <c r="I43" s="25">
        <v>1.47</v>
      </c>
      <c r="J43" s="244">
        <f t="shared" si="6"/>
        <v>1.4750000000000001</v>
      </c>
      <c r="K43" s="35">
        <v>196.6</v>
      </c>
      <c r="L43" s="36"/>
      <c r="M43" s="257">
        <f t="shared" si="7"/>
        <v>1</v>
      </c>
    </row>
    <row r="44" spans="1:14" ht="147" customHeight="1">
      <c r="A44" s="25">
        <v>3</v>
      </c>
      <c r="B44" s="52">
        <v>5</v>
      </c>
      <c r="C44" s="52">
        <v>5</v>
      </c>
      <c r="D44" s="237" t="s">
        <v>402</v>
      </c>
      <c r="E44" s="52" t="s">
        <v>195</v>
      </c>
      <c r="F44" s="52">
        <v>35</v>
      </c>
      <c r="G44" s="52">
        <v>35</v>
      </c>
      <c r="H44" s="52">
        <v>35</v>
      </c>
      <c r="I44" s="52">
        <v>1</v>
      </c>
      <c r="J44" s="248">
        <f t="shared" si="6"/>
        <v>1</v>
      </c>
      <c r="K44" s="52">
        <v>100</v>
      </c>
      <c r="L44" s="231" t="s">
        <v>357</v>
      </c>
      <c r="M44" s="257">
        <f t="shared" si="7"/>
        <v>1</v>
      </c>
    </row>
    <row r="45" spans="1:14" ht="29.25" customHeight="1">
      <c r="A45" s="466" t="s">
        <v>378</v>
      </c>
      <c r="B45" s="466"/>
      <c r="C45" s="466"/>
      <c r="D45" s="466"/>
      <c r="E45" s="466"/>
      <c r="F45" s="466"/>
      <c r="G45" s="466"/>
      <c r="H45" s="466"/>
      <c r="I45" s="466"/>
      <c r="J45" s="466"/>
      <c r="K45" s="466"/>
      <c r="L45" s="466"/>
      <c r="M45" s="261"/>
      <c r="N45" s="258">
        <f>SUM(M46:M48)/C48</f>
        <v>1</v>
      </c>
    </row>
    <row r="46" spans="1:14" ht="60">
      <c r="B46" s="35">
        <v>6</v>
      </c>
      <c r="C46" s="35">
        <v>1</v>
      </c>
      <c r="D46" s="28" t="s">
        <v>390</v>
      </c>
      <c r="E46" s="35" t="s">
        <v>195</v>
      </c>
      <c r="F46" s="238"/>
      <c r="G46" s="35">
        <v>100</v>
      </c>
      <c r="H46" s="35">
        <v>100</v>
      </c>
      <c r="I46" s="35">
        <v>1</v>
      </c>
      <c r="J46" s="244">
        <f t="shared" si="6"/>
        <v>1</v>
      </c>
      <c r="K46" s="238"/>
      <c r="L46" s="275" t="s">
        <v>421</v>
      </c>
      <c r="M46" s="262">
        <f t="shared" ref="M46:M48" si="8">IF(J46&gt;1,1,J46)</f>
        <v>1</v>
      </c>
    </row>
    <row r="47" spans="1:14" ht="60">
      <c r="B47" s="35">
        <v>6</v>
      </c>
      <c r="C47" s="35">
        <v>2</v>
      </c>
      <c r="D47" s="28" t="s">
        <v>392</v>
      </c>
      <c r="E47" s="35" t="s">
        <v>32</v>
      </c>
      <c r="F47" s="238">
        <v>0</v>
      </c>
      <c r="G47" s="35">
        <v>1</v>
      </c>
      <c r="H47" s="35">
        <v>1</v>
      </c>
      <c r="I47" s="238">
        <v>1</v>
      </c>
      <c r="J47" s="249">
        <f t="shared" si="6"/>
        <v>1</v>
      </c>
      <c r="K47" s="238">
        <v>100</v>
      </c>
      <c r="L47" s="238"/>
      <c r="M47" s="262">
        <f t="shared" si="8"/>
        <v>1</v>
      </c>
    </row>
    <row r="48" spans="1:14" ht="36">
      <c r="B48" s="35">
        <v>6</v>
      </c>
      <c r="C48" s="35">
        <v>3</v>
      </c>
      <c r="D48" s="28" t="s">
        <v>391</v>
      </c>
      <c r="E48" s="35" t="s">
        <v>32</v>
      </c>
      <c r="F48" s="238">
        <v>10</v>
      </c>
      <c r="G48" s="35">
        <v>10</v>
      </c>
      <c r="H48" s="35">
        <v>10</v>
      </c>
      <c r="I48" s="35">
        <v>1</v>
      </c>
      <c r="J48" s="244">
        <f t="shared" si="6"/>
        <v>1</v>
      </c>
      <c r="K48" s="35">
        <v>100</v>
      </c>
      <c r="L48" s="238"/>
      <c r="M48" s="262">
        <f t="shared" si="8"/>
        <v>1</v>
      </c>
    </row>
  </sheetData>
  <mergeCells count="21">
    <mergeCell ref="A9:A10"/>
    <mergeCell ref="B9:B10"/>
    <mergeCell ref="C9:C10"/>
    <mergeCell ref="D9:L10"/>
    <mergeCell ref="D24:L24"/>
    <mergeCell ref="A45:L45"/>
    <mergeCell ref="B3:L3"/>
    <mergeCell ref="A5:B6"/>
    <mergeCell ref="C5:C7"/>
    <mergeCell ref="D5:D7"/>
    <mergeCell ref="E5:E7"/>
    <mergeCell ref="F5:H5"/>
    <mergeCell ref="I5:I7"/>
    <mergeCell ref="K5:K7"/>
    <mergeCell ref="L5:L7"/>
    <mergeCell ref="F6:F7"/>
    <mergeCell ref="G6:G7"/>
    <mergeCell ref="H6:H7"/>
    <mergeCell ref="A32:L32"/>
    <mergeCell ref="C37:L37"/>
    <mergeCell ref="D39:K3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"/>
  <sheetViews>
    <sheetView topLeftCell="A13" workbookViewId="0">
      <selection activeCell="D14" sqref="D14"/>
    </sheetView>
  </sheetViews>
  <sheetFormatPr defaultRowHeight="15"/>
  <cols>
    <col min="2" max="2" width="45.85546875" customWidth="1"/>
    <col min="3" max="3" width="19.7109375" customWidth="1"/>
    <col min="4" max="4" width="15" customWidth="1"/>
    <col min="5" max="5" width="24" customWidth="1"/>
  </cols>
  <sheetData>
    <row r="1" spans="1:6">
      <c r="A1" s="19" t="s">
        <v>186</v>
      </c>
      <c r="B1" s="20"/>
      <c r="C1" s="20"/>
      <c r="D1" s="20"/>
      <c r="E1" s="20"/>
      <c r="F1" s="20"/>
    </row>
    <row r="2" spans="1:6">
      <c r="A2" s="493" t="s">
        <v>187</v>
      </c>
      <c r="B2" s="493"/>
      <c r="C2" s="493"/>
      <c r="D2" s="493"/>
      <c r="E2" s="493"/>
      <c r="F2" s="21"/>
    </row>
    <row r="3" spans="1:6">
      <c r="A3" s="22"/>
      <c r="B3" s="23"/>
      <c r="C3" s="23"/>
      <c r="D3" s="23"/>
      <c r="E3" s="23"/>
      <c r="F3" s="23"/>
    </row>
    <row r="4" spans="1:6" ht="24.75">
      <c r="A4" s="24" t="s">
        <v>44</v>
      </c>
      <c r="B4" s="24" t="s">
        <v>54</v>
      </c>
      <c r="C4" s="24" t="s">
        <v>55</v>
      </c>
      <c r="D4" s="24" t="s">
        <v>56</v>
      </c>
      <c r="E4" s="24" t="s">
        <v>188</v>
      </c>
      <c r="F4" s="20"/>
    </row>
    <row r="5" spans="1:6" ht="110.25">
      <c r="A5" s="26">
        <v>1</v>
      </c>
      <c r="B5" s="31" t="s">
        <v>192</v>
      </c>
      <c r="C5" s="29">
        <v>43872</v>
      </c>
      <c r="D5" s="30">
        <v>162</v>
      </c>
      <c r="E5" s="27" t="s">
        <v>193</v>
      </c>
      <c r="F5" s="20"/>
    </row>
    <row r="6" spans="1:6" ht="110.25">
      <c r="A6" s="26">
        <v>2</v>
      </c>
      <c r="B6" s="31" t="s">
        <v>192</v>
      </c>
      <c r="C6" s="29">
        <v>43969</v>
      </c>
      <c r="D6" s="30">
        <v>509</v>
      </c>
      <c r="E6" s="27" t="s">
        <v>193</v>
      </c>
      <c r="F6" s="20"/>
    </row>
    <row r="7" spans="1:6" ht="110.25">
      <c r="A7" s="60">
        <v>3</v>
      </c>
      <c r="B7" s="31" t="s">
        <v>192</v>
      </c>
      <c r="C7" s="29">
        <v>44071</v>
      </c>
      <c r="D7" s="30">
        <v>1051</v>
      </c>
      <c r="E7" s="27" t="s">
        <v>193</v>
      </c>
      <c r="F7" s="20"/>
    </row>
    <row r="8" spans="1:6" ht="110.25">
      <c r="A8" s="60">
        <v>4</v>
      </c>
      <c r="B8" s="31" t="s">
        <v>192</v>
      </c>
      <c r="C8" s="29">
        <v>44225</v>
      </c>
      <c r="D8" s="30">
        <v>83</v>
      </c>
      <c r="E8" s="27" t="s">
        <v>273</v>
      </c>
      <c r="F8" s="20"/>
    </row>
    <row r="9" spans="1:6" ht="110.25">
      <c r="A9" s="60">
        <v>5</v>
      </c>
      <c r="B9" s="31" t="s">
        <v>192</v>
      </c>
      <c r="C9" s="29">
        <v>44313</v>
      </c>
      <c r="D9" s="30">
        <v>571</v>
      </c>
      <c r="E9" s="27" t="s">
        <v>273</v>
      </c>
      <c r="F9" s="20"/>
    </row>
    <row r="10" spans="1:6" ht="110.25">
      <c r="A10" s="60">
        <v>6</v>
      </c>
      <c r="B10" s="31" t="s">
        <v>192</v>
      </c>
      <c r="C10" s="29">
        <v>44482</v>
      </c>
      <c r="D10" s="30">
        <v>1446</v>
      </c>
      <c r="E10" s="27" t="s">
        <v>273</v>
      </c>
      <c r="F10" s="20"/>
    </row>
    <row r="11" spans="1:6" ht="110.25">
      <c r="A11" s="60">
        <v>7</v>
      </c>
      <c r="B11" s="31" t="s">
        <v>192</v>
      </c>
      <c r="C11" s="29">
        <v>44512</v>
      </c>
      <c r="D11" s="30">
        <v>1587</v>
      </c>
      <c r="E11" s="27" t="s">
        <v>273</v>
      </c>
      <c r="F11" s="20"/>
    </row>
    <row r="12" spans="1:6" ht="110.25">
      <c r="A12" s="61">
        <v>8</v>
      </c>
      <c r="B12" s="31" t="s">
        <v>192</v>
      </c>
      <c r="C12" s="29">
        <v>44523</v>
      </c>
      <c r="D12" s="30">
        <v>1628</v>
      </c>
      <c r="E12" s="27" t="s">
        <v>273</v>
      </c>
      <c r="F12" s="20"/>
    </row>
    <row r="13" spans="1:6" ht="110.25">
      <c r="A13" s="61">
        <v>9</v>
      </c>
      <c r="B13" s="31" t="s">
        <v>192</v>
      </c>
      <c r="C13" s="29">
        <v>44547</v>
      </c>
      <c r="D13" s="30">
        <v>1733.1</v>
      </c>
      <c r="E13" s="27" t="s">
        <v>273</v>
      </c>
      <c r="F13" s="20"/>
    </row>
    <row r="14" spans="1:6" ht="110.25">
      <c r="A14" s="222">
        <v>10</v>
      </c>
      <c r="B14" s="221" t="s">
        <v>192</v>
      </c>
      <c r="C14" s="229">
        <v>44560</v>
      </c>
      <c r="D14" s="230">
        <v>1849</v>
      </c>
      <c r="E14" s="231" t="s">
        <v>273</v>
      </c>
      <c r="F14" s="20"/>
    </row>
    <row r="15" spans="1:6" ht="94.5">
      <c r="A15" s="197">
        <v>11</v>
      </c>
      <c r="B15" s="198" t="s">
        <v>359</v>
      </c>
      <c r="C15" s="29">
        <v>44925</v>
      </c>
      <c r="D15" s="30"/>
      <c r="E15" s="27" t="s">
        <v>358</v>
      </c>
      <c r="F15" s="20"/>
    </row>
  </sheetData>
  <mergeCells count="1">
    <mergeCell ref="A2:E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0" zoomScale="130" zoomScaleNormal="130" workbookViewId="0">
      <selection activeCell="F14" sqref="F14"/>
    </sheetView>
  </sheetViews>
  <sheetFormatPr defaultRowHeight="15"/>
  <cols>
    <col min="1" max="1" width="7.42578125" customWidth="1"/>
    <col min="2" max="2" width="5.140625" customWidth="1"/>
    <col min="3" max="3" width="23" customWidth="1"/>
    <col min="4" max="4" width="13.7109375" customWidth="1"/>
    <col min="5" max="5" width="13.140625" customWidth="1"/>
    <col min="6" max="6" width="13.7109375" customWidth="1"/>
    <col min="7" max="7" width="12" customWidth="1"/>
    <col min="8" max="8" width="8.42578125" customWidth="1"/>
    <col min="9" max="9" width="12.28515625" customWidth="1"/>
    <col min="10" max="10" width="12.5703125" customWidth="1"/>
  </cols>
  <sheetData>
    <row r="1" spans="1:10" ht="12" customHeight="1"/>
    <row r="2" spans="1:10" hidden="1"/>
    <row r="3" spans="1:10">
      <c r="A3" s="497" t="s">
        <v>57</v>
      </c>
      <c r="B3" s="497"/>
      <c r="C3" s="497"/>
      <c r="D3" s="497"/>
      <c r="E3" s="497"/>
      <c r="F3" s="497"/>
      <c r="G3" s="497"/>
      <c r="H3" s="497"/>
      <c r="I3" s="497"/>
      <c r="J3" s="497"/>
    </row>
    <row r="4" spans="1:10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ht="96" customHeight="1">
      <c r="A5" s="340" t="s">
        <v>0</v>
      </c>
      <c r="B5" s="340"/>
      <c r="C5" s="498" t="s">
        <v>20</v>
      </c>
      <c r="D5" s="499" t="s">
        <v>58</v>
      </c>
      <c r="E5" s="500" t="s">
        <v>59</v>
      </c>
      <c r="F5" s="45" t="s">
        <v>60</v>
      </c>
      <c r="G5" s="45" t="s">
        <v>61</v>
      </c>
      <c r="H5" s="45" t="s">
        <v>62</v>
      </c>
      <c r="I5" s="45" t="s">
        <v>63</v>
      </c>
      <c r="J5" s="45" t="s">
        <v>64</v>
      </c>
    </row>
    <row r="6" spans="1:10">
      <c r="A6" s="32" t="s">
        <v>5</v>
      </c>
      <c r="B6" s="32" t="s">
        <v>6</v>
      </c>
      <c r="C6" s="498"/>
      <c r="D6" s="499"/>
      <c r="E6" s="500"/>
      <c r="F6" s="46" t="s">
        <v>219</v>
      </c>
      <c r="G6" s="46" t="s">
        <v>220</v>
      </c>
      <c r="H6" s="46" t="s">
        <v>221</v>
      </c>
      <c r="I6" s="46" t="s">
        <v>222</v>
      </c>
      <c r="J6" s="46" t="s">
        <v>223</v>
      </c>
    </row>
    <row r="7" spans="1:10">
      <c r="A7" s="4" t="s">
        <v>18</v>
      </c>
      <c r="B7" s="4" t="s">
        <v>19</v>
      </c>
      <c r="C7" s="12">
        <v>3</v>
      </c>
      <c r="D7" s="11">
        <v>4</v>
      </c>
      <c r="E7" s="10">
        <v>5</v>
      </c>
      <c r="F7" s="11" t="s">
        <v>65</v>
      </c>
      <c r="G7" s="11">
        <v>7</v>
      </c>
      <c r="H7" s="99">
        <v>8</v>
      </c>
      <c r="I7" s="99">
        <v>9</v>
      </c>
      <c r="J7" s="11" t="s">
        <v>66</v>
      </c>
    </row>
    <row r="8" spans="1:10" ht="62.25" customHeight="1">
      <c r="A8" s="13" t="s">
        <v>18</v>
      </c>
      <c r="B8" s="13"/>
      <c r="C8" s="14" t="s">
        <v>227</v>
      </c>
      <c r="D8" s="494" t="s">
        <v>228</v>
      </c>
      <c r="E8" s="494" t="s">
        <v>159</v>
      </c>
      <c r="F8" s="255">
        <v>0.96299999999999997</v>
      </c>
      <c r="G8" s="255">
        <f>'Форма 5'!M9</f>
        <v>0.99503017300889651</v>
      </c>
      <c r="H8" s="252">
        <v>0.96</v>
      </c>
      <c r="I8" s="255">
        <v>0.99199999999999999</v>
      </c>
      <c r="J8" s="255">
        <v>0.96799999999999997</v>
      </c>
    </row>
    <row r="9" spans="1:10" ht="80.25" customHeight="1">
      <c r="A9" s="13" t="s">
        <v>286</v>
      </c>
      <c r="B9" s="13" t="s">
        <v>18</v>
      </c>
      <c r="C9" s="16" t="s">
        <v>191</v>
      </c>
      <c r="D9" s="495"/>
      <c r="E9" s="495"/>
      <c r="F9" s="256">
        <f t="shared" ref="F9:F12" si="0">G9*J9</f>
        <v>0.99534706182487453</v>
      </c>
      <c r="G9" s="256">
        <f>'Форма 5'!N10</f>
        <v>0.98738428533027556</v>
      </c>
      <c r="H9" s="253">
        <v>1</v>
      </c>
      <c r="I9" s="256">
        <v>0.99199999999999999</v>
      </c>
      <c r="J9" s="256">
        <f t="shared" ref="J9:J14" si="1">H9/I9</f>
        <v>1.0080645161290323</v>
      </c>
    </row>
    <row r="10" spans="1:10" ht="36" customHeight="1">
      <c r="A10" s="13" t="s">
        <v>287</v>
      </c>
      <c r="B10" s="13" t="s">
        <v>19</v>
      </c>
      <c r="C10" s="16" t="s">
        <v>201</v>
      </c>
      <c r="D10" s="495"/>
      <c r="E10" s="495"/>
      <c r="F10" s="256">
        <f t="shared" si="0"/>
        <v>1</v>
      </c>
      <c r="G10" s="256">
        <f>'Форма 5'!N24</f>
        <v>1</v>
      </c>
      <c r="H10" s="253" t="s">
        <v>306</v>
      </c>
      <c r="I10" s="256" t="s">
        <v>306</v>
      </c>
      <c r="J10" s="256">
        <f t="shared" si="1"/>
        <v>1</v>
      </c>
    </row>
    <row r="11" spans="1:10" ht="44.25" customHeight="1">
      <c r="A11" s="13" t="s">
        <v>288</v>
      </c>
      <c r="B11" s="13" t="s">
        <v>90</v>
      </c>
      <c r="C11" s="94" t="s">
        <v>213</v>
      </c>
      <c r="D11" s="495"/>
      <c r="E11" s="495"/>
      <c r="F11" s="256">
        <f t="shared" si="0"/>
        <v>1</v>
      </c>
      <c r="G11" s="256">
        <f>'Форма 5'!N32</f>
        <v>1</v>
      </c>
      <c r="H11" s="253" t="s">
        <v>306</v>
      </c>
      <c r="I11" s="256" t="s">
        <v>306</v>
      </c>
      <c r="J11" s="256">
        <f t="shared" si="1"/>
        <v>1</v>
      </c>
    </row>
    <row r="12" spans="1:10" ht="76.5" customHeight="1">
      <c r="A12" s="13" t="s">
        <v>289</v>
      </c>
      <c r="B12" s="13" t="s">
        <v>94</v>
      </c>
      <c r="C12" s="16" t="s">
        <v>173</v>
      </c>
      <c r="D12" s="495"/>
      <c r="E12" s="495"/>
      <c r="F12" s="256">
        <f t="shared" si="0"/>
        <v>0.9</v>
      </c>
      <c r="G12" s="256" t="s">
        <v>306</v>
      </c>
      <c r="H12" s="253" t="s">
        <v>307</v>
      </c>
      <c r="I12" s="256" t="s">
        <v>306</v>
      </c>
      <c r="J12" s="256">
        <f t="shared" si="1"/>
        <v>0.9</v>
      </c>
    </row>
    <row r="13" spans="1:10" ht="50.25" customHeight="1">
      <c r="A13" s="13" t="s">
        <v>290</v>
      </c>
      <c r="B13" s="13" t="s">
        <v>98</v>
      </c>
      <c r="C13" s="16" t="s">
        <v>215</v>
      </c>
      <c r="D13" s="496"/>
      <c r="E13" s="496"/>
      <c r="F13" s="256">
        <f>G13*J13</f>
        <v>0.91506572295247723</v>
      </c>
      <c r="G13" s="256">
        <f>'Форма 5'!N39</f>
        <v>1</v>
      </c>
      <c r="H13" s="253">
        <v>0.90500000000000003</v>
      </c>
      <c r="I13" s="256">
        <v>0.98899999999999999</v>
      </c>
      <c r="J13" s="256">
        <f t="shared" si="1"/>
        <v>0.91506572295247723</v>
      </c>
    </row>
    <row r="14" spans="1:10" ht="30">
      <c r="A14" s="13"/>
      <c r="B14" s="13" t="s">
        <v>407</v>
      </c>
      <c r="C14" s="16" t="s">
        <v>408</v>
      </c>
      <c r="D14" s="15"/>
      <c r="E14" s="15"/>
      <c r="F14" s="256">
        <v>1</v>
      </c>
      <c r="G14" s="256">
        <f>'Форма 5'!N45</f>
        <v>1</v>
      </c>
      <c r="H14" s="253">
        <v>0.67</v>
      </c>
      <c r="I14" s="256">
        <v>1</v>
      </c>
      <c r="J14" s="256">
        <f t="shared" si="1"/>
        <v>0.67</v>
      </c>
    </row>
    <row r="15" spans="1:10" ht="15.75">
      <c r="A15" s="232"/>
      <c r="B15" s="232"/>
      <c r="C15" s="233"/>
      <c r="D15" s="234"/>
      <c r="E15" s="234"/>
      <c r="F15" s="235"/>
      <c r="G15" s="254"/>
      <c r="H15" s="235"/>
      <c r="I15" s="235"/>
      <c r="J15" s="235"/>
    </row>
    <row r="16" spans="1:10">
      <c r="A16" s="9"/>
      <c r="B16" s="9"/>
      <c r="C16" s="9"/>
      <c r="D16" s="9"/>
      <c r="E16" s="9"/>
      <c r="F16" s="9"/>
      <c r="G16" s="9"/>
      <c r="H16" s="9"/>
      <c r="I16" s="9"/>
      <c r="J16" s="9"/>
    </row>
    <row r="17" spans="1:10">
      <c r="A17" s="17"/>
      <c r="B17" s="18"/>
      <c r="C17" s="17"/>
      <c r="D17" s="17"/>
      <c r="E17" s="17"/>
      <c r="F17" s="17"/>
      <c r="G17" s="17"/>
      <c r="H17" s="17"/>
      <c r="I17" s="17"/>
      <c r="J17" s="17"/>
    </row>
  </sheetData>
  <mergeCells count="7">
    <mergeCell ref="D8:D13"/>
    <mergeCell ref="E8:E13"/>
    <mergeCell ref="A3:J3"/>
    <mergeCell ref="A5:B5"/>
    <mergeCell ref="C5:C6"/>
    <mergeCell ref="D5:D6"/>
    <mergeCell ref="E5:E6"/>
  </mergeCells>
  <pageMargins left="0.70866141732283472" right="0.19685039370078741" top="0.1181102362204724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Форма1</vt:lpstr>
      <vt:lpstr>Форма 2</vt:lpstr>
      <vt:lpstr>Форма 3</vt:lpstr>
      <vt:lpstr>Форма 4</vt:lpstr>
      <vt:lpstr>Форма 5</vt:lpstr>
      <vt:lpstr>Форма 6</vt:lpstr>
      <vt:lpstr>Форма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2023-03-20T05:14:21Z</dcterms:modified>
</cp:coreProperties>
</file>